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ac\Downloads\"/>
    </mc:Choice>
  </mc:AlternateContent>
  <xr:revisionPtr revIDLastSave="0" documentId="13_ncr:1_{65D3796F-5E60-42F3-86F8-100A6ECD52E5}" xr6:coauthVersionLast="47" xr6:coauthVersionMax="47" xr10:uidLastSave="{00000000-0000-0000-0000-000000000000}"/>
  <bookViews>
    <workbookView xWindow="-108" yWindow="-108" windowWidth="23256" windowHeight="13176" firstSheet="1" activeTab="2" xr2:uid="{CCC1C204-1E71-44C9-BEA4-02B63857600D}"/>
  </bookViews>
  <sheets>
    <sheet name="Startup" sheetId="1" r:id="rId1"/>
    <sheet name="Income Year 1" sheetId="10" r:id="rId2"/>
    <sheet name="Income Year 2" sheetId="11" r:id="rId3"/>
    <sheet name="Income Year 3" sheetId="12" r:id="rId4"/>
    <sheet name="Cash Flow Year 1" sheetId="13" r:id="rId5"/>
    <sheet name="Cash Flow Year 2" sheetId="14" r:id="rId6"/>
    <sheet name="Cash Flow Year 3" sheetId="15" r:id="rId7"/>
    <sheet name="Balance Sheet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G7" i="10"/>
  <c r="G8" i="10"/>
  <c r="G10" i="10"/>
  <c r="N50" i="13"/>
  <c r="N13" i="13"/>
  <c r="N14" i="13"/>
  <c r="N15" i="13"/>
  <c r="N20" i="13"/>
  <c r="N22" i="13"/>
  <c r="N23" i="13"/>
  <c r="N33" i="13"/>
  <c r="N38" i="13"/>
  <c r="N39" i="13"/>
  <c r="N40" i="13"/>
  <c r="N44" i="13"/>
  <c r="N46" i="13"/>
  <c r="D12" i="9"/>
  <c r="C29" i="15"/>
  <c r="D29" i="15"/>
  <c r="E29" i="15"/>
  <c r="F29" i="15"/>
  <c r="G29" i="15"/>
  <c r="H29" i="15"/>
  <c r="I29" i="15"/>
  <c r="J29" i="15"/>
  <c r="K29" i="15"/>
  <c r="L29" i="15"/>
  <c r="M29" i="15"/>
  <c r="N29" i="15"/>
  <c r="B29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B28" i="15"/>
  <c r="C27" i="15"/>
  <c r="D27" i="15"/>
  <c r="E27" i="15"/>
  <c r="F27" i="15"/>
  <c r="G27" i="15"/>
  <c r="H27" i="15"/>
  <c r="I27" i="15"/>
  <c r="J27" i="15"/>
  <c r="K27" i="15"/>
  <c r="L27" i="15"/>
  <c r="M27" i="15"/>
  <c r="N27" i="15"/>
  <c r="B27" i="15"/>
  <c r="Q46" i="15"/>
  <c r="Q40" i="15"/>
  <c r="Q39" i="15"/>
  <c r="Q38" i="15"/>
  <c r="Q33" i="15"/>
  <c r="Q50" i="15" s="1"/>
  <c r="M23" i="15"/>
  <c r="L23" i="15"/>
  <c r="K23" i="15"/>
  <c r="J23" i="15"/>
  <c r="I23" i="15"/>
  <c r="H23" i="15"/>
  <c r="G23" i="15"/>
  <c r="F23" i="15"/>
  <c r="E23" i="15"/>
  <c r="D23" i="15"/>
  <c r="C23" i="15"/>
  <c r="B23" i="15"/>
  <c r="N21" i="15"/>
  <c r="N18" i="15"/>
  <c r="N17" i="15"/>
  <c r="N16" i="15"/>
  <c r="L15" i="15"/>
  <c r="J15" i="15"/>
  <c r="H15" i="15"/>
  <c r="F15" i="15"/>
  <c r="D15" i="15"/>
  <c r="B15" i="15"/>
  <c r="Q14" i="15"/>
  <c r="Q22" i="15" s="1"/>
  <c r="Q23" i="15" s="1"/>
  <c r="N14" i="15"/>
  <c r="Q13" i="15"/>
  <c r="Q15" i="15" s="1"/>
  <c r="Q44" i="15" s="1"/>
  <c r="F5" i="15"/>
  <c r="F6" i="15" s="1"/>
  <c r="B13" i="1"/>
  <c r="B14" i="1" s="1"/>
  <c r="B3" i="13" s="1"/>
  <c r="Q46" i="14"/>
  <c r="Q40" i="14"/>
  <c r="Q39" i="14"/>
  <c r="Q38" i="14"/>
  <c r="Q33" i="14"/>
  <c r="Q50" i="14" s="1"/>
  <c r="M23" i="14"/>
  <c r="L23" i="14"/>
  <c r="K23" i="14"/>
  <c r="J23" i="14"/>
  <c r="I23" i="14"/>
  <c r="H23" i="14"/>
  <c r="G23" i="14"/>
  <c r="F23" i="14"/>
  <c r="E23" i="14"/>
  <c r="D23" i="14"/>
  <c r="C23" i="14"/>
  <c r="B23" i="14"/>
  <c r="N21" i="14"/>
  <c r="N18" i="14"/>
  <c r="N17" i="14"/>
  <c r="N16" i="14"/>
  <c r="L15" i="14"/>
  <c r="J15" i="14"/>
  <c r="H15" i="14"/>
  <c r="F15" i="14"/>
  <c r="D15" i="14"/>
  <c r="B15" i="14"/>
  <c r="Q14" i="14"/>
  <c r="Q22" i="14" s="1"/>
  <c r="Q23" i="14" s="1"/>
  <c r="N14" i="14"/>
  <c r="Q13" i="14"/>
  <c r="Q15" i="14" s="1"/>
  <c r="Q44" i="14" s="1"/>
  <c r="E5" i="14"/>
  <c r="D5" i="14"/>
  <c r="D6" i="14" s="1"/>
  <c r="G23" i="13"/>
  <c r="F23" i="13"/>
  <c r="E23" i="13"/>
  <c r="D23" i="13"/>
  <c r="C23" i="13"/>
  <c r="B23" i="13"/>
  <c r="H21" i="13"/>
  <c r="H18" i="13"/>
  <c r="H17" i="13"/>
  <c r="H16" i="13"/>
  <c r="F15" i="13"/>
  <c r="D15" i="13"/>
  <c r="B15" i="13"/>
  <c r="H14" i="13"/>
  <c r="Q45" i="12"/>
  <c r="Q39" i="12"/>
  <c r="Q38" i="12"/>
  <c r="Q37" i="12"/>
  <c r="E14" i="12" s="1"/>
  <c r="Q32" i="12"/>
  <c r="Q49" i="12" s="1"/>
  <c r="M22" i="12"/>
  <c r="L22" i="12"/>
  <c r="K22" i="12"/>
  <c r="J22" i="12"/>
  <c r="I22" i="12"/>
  <c r="H22" i="12"/>
  <c r="G22" i="12"/>
  <c r="F22" i="12"/>
  <c r="E22" i="12"/>
  <c r="D22" i="12"/>
  <c r="C22" i="12"/>
  <c r="B22" i="12"/>
  <c r="N20" i="12"/>
  <c r="N17" i="12"/>
  <c r="N16" i="12"/>
  <c r="N15" i="12"/>
  <c r="L14" i="12"/>
  <c r="J14" i="12"/>
  <c r="H14" i="12"/>
  <c r="F14" i="12"/>
  <c r="D14" i="12"/>
  <c r="B14" i="12"/>
  <c r="Q13" i="12"/>
  <c r="Q21" i="12" s="1"/>
  <c r="Q22" i="12" s="1"/>
  <c r="N13" i="12"/>
  <c r="Q12" i="12"/>
  <c r="Q14" i="12" s="1"/>
  <c r="Q19" i="12" s="1"/>
  <c r="N13" i="11"/>
  <c r="N15" i="11"/>
  <c r="N16" i="11"/>
  <c r="N17" i="11"/>
  <c r="N20" i="11"/>
  <c r="H22" i="11"/>
  <c r="I22" i="11"/>
  <c r="J22" i="11"/>
  <c r="K22" i="11"/>
  <c r="L22" i="11"/>
  <c r="M22" i="11"/>
  <c r="L14" i="11"/>
  <c r="J14" i="11"/>
  <c r="H14" i="11"/>
  <c r="Q45" i="11"/>
  <c r="Q39" i="11"/>
  <c r="Q38" i="11"/>
  <c r="Q37" i="11"/>
  <c r="G14" i="11" s="1"/>
  <c r="Q32" i="11"/>
  <c r="Q49" i="11" s="1"/>
  <c r="G22" i="11"/>
  <c r="F22" i="11"/>
  <c r="E22" i="11"/>
  <c r="D22" i="11"/>
  <c r="C22" i="11"/>
  <c r="B22" i="11"/>
  <c r="N22" i="11" s="1"/>
  <c r="F14" i="11"/>
  <c r="D14" i="11"/>
  <c r="B14" i="11"/>
  <c r="Q13" i="11"/>
  <c r="D4" i="11" s="1"/>
  <c r="Q12" i="11"/>
  <c r="Q14" i="11" s="1"/>
  <c r="Q19" i="11" s="1"/>
  <c r="H6" i="11" s="1"/>
  <c r="H13" i="10"/>
  <c r="H15" i="10"/>
  <c r="H16" i="10"/>
  <c r="H17" i="10"/>
  <c r="H20" i="10"/>
  <c r="C22" i="10"/>
  <c r="D22" i="10"/>
  <c r="E22" i="10"/>
  <c r="F22" i="10"/>
  <c r="G22" i="10"/>
  <c r="B22" i="10"/>
  <c r="N45" i="10"/>
  <c r="F14" i="10"/>
  <c r="D14" i="10"/>
  <c r="B14" i="10"/>
  <c r="N39" i="10"/>
  <c r="N38" i="10"/>
  <c r="N37" i="10"/>
  <c r="N32" i="10"/>
  <c r="N49" i="10" s="1"/>
  <c r="N13" i="10"/>
  <c r="B4" i="10" s="1"/>
  <c r="N12" i="10"/>
  <c r="N14" i="10" s="1"/>
  <c r="N19" i="10" s="1"/>
  <c r="B5" i="13" l="1"/>
  <c r="D8" i="9"/>
  <c r="D9" i="9" s="1"/>
  <c r="E9" i="9" s="1"/>
  <c r="F9" i="9" s="1"/>
  <c r="I14" i="11"/>
  <c r="L6" i="11"/>
  <c r="L4" i="11"/>
  <c r="L5" i="11" s="1"/>
  <c r="M14" i="11"/>
  <c r="J4" i="11"/>
  <c r="J5" i="11" s="1"/>
  <c r="M4" i="11"/>
  <c r="M5" i="11" s="1"/>
  <c r="K14" i="11"/>
  <c r="I4" i="11"/>
  <c r="I5" i="11" s="1"/>
  <c r="H18" i="11"/>
  <c r="K4" i="11"/>
  <c r="K5" i="11" s="1"/>
  <c r="H4" i="11"/>
  <c r="H5" i="11" s="1"/>
  <c r="G14" i="12"/>
  <c r="B4" i="12"/>
  <c r="G19" i="12" s="1"/>
  <c r="N22" i="12"/>
  <c r="C4" i="12"/>
  <c r="C5" i="12" s="1"/>
  <c r="M14" i="12"/>
  <c r="E4" i="12"/>
  <c r="E5" i="12" s="1"/>
  <c r="F4" i="12"/>
  <c r="F5" i="12" s="1"/>
  <c r="H4" i="12"/>
  <c r="H5" i="12" s="1"/>
  <c r="D4" i="12"/>
  <c r="D5" i="12" s="1"/>
  <c r="K4" i="12"/>
  <c r="K5" i="12" s="1"/>
  <c r="L4" i="12"/>
  <c r="L5" i="12" s="1"/>
  <c r="M4" i="12"/>
  <c r="M5" i="12" s="1"/>
  <c r="I14" i="12"/>
  <c r="G4" i="12"/>
  <c r="G5" i="12" s="1"/>
  <c r="C14" i="12"/>
  <c r="I4" i="12"/>
  <c r="I5" i="12" s="1"/>
  <c r="J4" i="12"/>
  <c r="J5" i="12" s="1"/>
  <c r="E8" i="9"/>
  <c r="F8" i="9" s="1"/>
  <c r="C4" i="10"/>
  <c r="C5" i="10" s="1"/>
  <c r="D17" i="9"/>
  <c r="E17" i="9" s="1"/>
  <c r="F17" i="9" s="1"/>
  <c r="H22" i="10"/>
  <c r="E12" i="9"/>
  <c r="G15" i="15"/>
  <c r="I15" i="15"/>
  <c r="C15" i="15"/>
  <c r="E15" i="15"/>
  <c r="M15" i="15"/>
  <c r="I5" i="15"/>
  <c r="I6" i="15" s="1"/>
  <c r="L5" i="15"/>
  <c r="L6" i="15" s="1"/>
  <c r="K5" i="15"/>
  <c r="K6" i="15" s="1"/>
  <c r="M5" i="15"/>
  <c r="M6" i="15" s="1"/>
  <c r="N23" i="15"/>
  <c r="B5" i="15"/>
  <c r="L20" i="15" s="1"/>
  <c r="C5" i="15"/>
  <c r="C6" i="15" s="1"/>
  <c r="G5" i="15"/>
  <c r="G6" i="15" s="1"/>
  <c r="D5" i="15"/>
  <c r="D6" i="15" s="1"/>
  <c r="H5" i="15"/>
  <c r="H6" i="15" s="1"/>
  <c r="J5" i="15"/>
  <c r="J6" i="15" s="1"/>
  <c r="E5" i="15"/>
  <c r="E6" i="15" s="1"/>
  <c r="H19" i="15"/>
  <c r="G19" i="15"/>
  <c r="I19" i="15"/>
  <c r="F19" i="15"/>
  <c r="E19" i="15"/>
  <c r="L19" i="15"/>
  <c r="D19" i="15"/>
  <c r="C19" i="15"/>
  <c r="B19" i="15"/>
  <c r="M19" i="15"/>
  <c r="K19" i="15"/>
  <c r="J19" i="15"/>
  <c r="G8" i="15"/>
  <c r="H8" i="15"/>
  <c r="F8" i="15"/>
  <c r="K8" i="15"/>
  <c r="E8" i="15"/>
  <c r="I8" i="15"/>
  <c r="D8" i="15"/>
  <c r="C8" i="15"/>
  <c r="B8" i="15"/>
  <c r="M8" i="15"/>
  <c r="L8" i="15"/>
  <c r="J8" i="15"/>
  <c r="Q20" i="15"/>
  <c r="K15" i="15"/>
  <c r="F5" i="14"/>
  <c r="F6" i="14" s="1"/>
  <c r="E15" i="14"/>
  <c r="C15" i="14"/>
  <c r="J5" i="14"/>
  <c r="J6" i="14" s="1"/>
  <c r="H5" i="14"/>
  <c r="H6" i="14" s="1"/>
  <c r="N23" i="14"/>
  <c r="L5" i="14"/>
  <c r="L6" i="14" s="1"/>
  <c r="M15" i="14"/>
  <c r="G5" i="14"/>
  <c r="G6" i="14" s="1"/>
  <c r="I5" i="14"/>
  <c r="I6" i="14" s="1"/>
  <c r="K5" i="14"/>
  <c r="K6" i="14" s="1"/>
  <c r="B5" i="14"/>
  <c r="K20" i="14" s="1"/>
  <c r="M5" i="14"/>
  <c r="M6" i="14" s="1"/>
  <c r="C5" i="14"/>
  <c r="C6" i="14" s="1"/>
  <c r="G8" i="14"/>
  <c r="J8" i="14"/>
  <c r="F8" i="14"/>
  <c r="I8" i="14"/>
  <c r="E8" i="14"/>
  <c r="D8" i="14"/>
  <c r="B8" i="14"/>
  <c r="L8" i="14"/>
  <c r="C8" i="14"/>
  <c r="K8" i="14"/>
  <c r="H8" i="14"/>
  <c r="M8" i="14"/>
  <c r="H19" i="14"/>
  <c r="G19" i="14"/>
  <c r="L19" i="14"/>
  <c r="F19" i="14"/>
  <c r="C19" i="14"/>
  <c r="E19" i="14"/>
  <c r="D19" i="14"/>
  <c r="B19" i="14"/>
  <c r="M19" i="14"/>
  <c r="K19" i="14"/>
  <c r="J19" i="14"/>
  <c r="I19" i="14"/>
  <c r="G15" i="14"/>
  <c r="E6" i="14"/>
  <c r="I15" i="14"/>
  <c r="Q20" i="14"/>
  <c r="K15" i="14"/>
  <c r="D5" i="13"/>
  <c r="D6" i="13" s="1"/>
  <c r="F5" i="13"/>
  <c r="F6" i="13" s="1"/>
  <c r="G5" i="13"/>
  <c r="G6" i="13" s="1"/>
  <c r="C5" i="13"/>
  <c r="C6" i="13" s="1"/>
  <c r="H23" i="13"/>
  <c r="C15" i="13"/>
  <c r="E5" i="13"/>
  <c r="E6" i="13" s="1"/>
  <c r="C20" i="13"/>
  <c r="B20" i="13"/>
  <c r="G15" i="13"/>
  <c r="E8" i="13"/>
  <c r="E15" i="13"/>
  <c r="G19" i="13"/>
  <c r="F19" i="13"/>
  <c r="E19" i="13"/>
  <c r="D20" i="13"/>
  <c r="E20" i="13"/>
  <c r="B6" i="13"/>
  <c r="F20" i="13"/>
  <c r="B19" i="13"/>
  <c r="G20" i="13"/>
  <c r="C19" i="13"/>
  <c r="D19" i="13"/>
  <c r="G7" i="12"/>
  <c r="L7" i="12"/>
  <c r="I7" i="12"/>
  <c r="F7" i="12"/>
  <c r="K7" i="12"/>
  <c r="E7" i="12"/>
  <c r="D7" i="12"/>
  <c r="C7" i="12"/>
  <c r="B7" i="12"/>
  <c r="M7" i="12"/>
  <c r="J7" i="12"/>
  <c r="H7" i="12"/>
  <c r="H6" i="12"/>
  <c r="K6" i="12"/>
  <c r="G6" i="12"/>
  <c r="F6" i="12"/>
  <c r="M6" i="12"/>
  <c r="L6" i="12"/>
  <c r="E6" i="12"/>
  <c r="D6" i="12"/>
  <c r="J6" i="12"/>
  <c r="C6" i="12"/>
  <c r="B6" i="12"/>
  <c r="I6" i="12"/>
  <c r="L19" i="12"/>
  <c r="D19" i="12"/>
  <c r="K14" i="12"/>
  <c r="Q43" i="12"/>
  <c r="K19" i="12"/>
  <c r="F19" i="12"/>
  <c r="M6" i="11"/>
  <c r="K6" i="11"/>
  <c r="J6" i="11"/>
  <c r="I6" i="11"/>
  <c r="I18" i="11"/>
  <c r="E4" i="11"/>
  <c r="E5" i="11" s="1"/>
  <c r="F4" i="11"/>
  <c r="F5" i="11" s="1"/>
  <c r="G4" i="11"/>
  <c r="G5" i="11" s="1"/>
  <c r="Q21" i="11"/>
  <c r="Q22" i="11" s="1"/>
  <c r="D5" i="11"/>
  <c r="B6" i="11"/>
  <c r="F6" i="11"/>
  <c r="G6" i="11"/>
  <c r="D6" i="11"/>
  <c r="E6" i="11"/>
  <c r="C6" i="11"/>
  <c r="C14" i="11"/>
  <c r="N14" i="11" s="1"/>
  <c r="E14" i="11"/>
  <c r="Q43" i="11"/>
  <c r="M18" i="11" s="1"/>
  <c r="C4" i="11"/>
  <c r="F7" i="11"/>
  <c r="B7" i="11"/>
  <c r="C14" i="10"/>
  <c r="F4" i="10"/>
  <c r="F5" i="10" s="1"/>
  <c r="G4" i="10"/>
  <c r="G5" i="10" s="1"/>
  <c r="E4" i="10"/>
  <c r="E5" i="10" s="1"/>
  <c r="D4" i="10"/>
  <c r="D5" i="10" s="1"/>
  <c r="B5" i="10"/>
  <c r="C19" i="10"/>
  <c r="B19" i="10"/>
  <c r="D19" i="10"/>
  <c r="G19" i="10"/>
  <c r="E19" i="10"/>
  <c r="F19" i="10"/>
  <c r="N21" i="10"/>
  <c r="N22" i="10" s="1"/>
  <c r="C7" i="10" s="1"/>
  <c r="N43" i="10"/>
  <c r="F18" i="10" s="1"/>
  <c r="E14" i="10"/>
  <c r="G14" i="10"/>
  <c r="C6" i="10"/>
  <c r="B6" i="10"/>
  <c r="G6" i="10"/>
  <c r="F6" i="10"/>
  <c r="E6" i="10"/>
  <c r="D6" i="10"/>
  <c r="N6" i="11" l="1"/>
  <c r="J18" i="11"/>
  <c r="K18" i="11"/>
  <c r="L18" i="11"/>
  <c r="G7" i="11"/>
  <c r="G21" i="11" s="1"/>
  <c r="H7" i="11"/>
  <c r="I7" i="11"/>
  <c r="M7" i="11"/>
  <c r="J7" i="11"/>
  <c r="L7" i="11"/>
  <c r="K7" i="11"/>
  <c r="N4" i="11"/>
  <c r="B5" i="12"/>
  <c r="J19" i="12"/>
  <c r="I19" i="12"/>
  <c r="N4" i="12"/>
  <c r="M19" i="12"/>
  <c r="B19" i="12"/>
  <c r="C19" i="12"/>
  <c r="H19" i="12"/>
  <c r="E19" i="12"/>
  <c r="H14" i="10"/>
  <c r="H5" i="10"/>
  <c r="F12" i="9"/>
  <c r="H19" i="10"/>
  <c r="H4" i="10"/>
  <c r="H6" i="10"/>
  <c r="C20" i="15"/>
  <c r="B20" i="15"/>
  <c r="K20" i="15"/>
  <c r="M20" i="15"/>
  <c r="G20" i="15"/>
  <c r="I20" i="15"/>
  <c r="H20" i="15"/>
  <c r="B6" i="15"/>
  <c r="N6" i="15" s="1"/>
  <c r="E20" i="15"/>
  <c r="N5" i="15"/>
  <c r="J20" i="15"/>
  <c r="J25" i="15" s="1"/>
  <c r="D20" i="15"/>
  <c r="F20" i="15"/>
  <c r="K22" i="15"/>
  <c r="K9" i="15"/>
  <c r="G9" i="15"/>
  <c r="G22" i="15"/>
  <c r="G25" i="15" s="1"/>
  <c r="N19" i="15"/>
  <c r="C22" i="15"/>
  <c r="C25" i="15" s="1"/>
  <c r="C9" i="15"/>
  <c r="H9" i="15"/>
  <c r="H22" i="15"/>
  <c r="H25" i="15" s="1"/>
  <c r="B22" i="15"/>
  <c r="B9" i="15"/>
  <c r="N8" i="15"/>
  <c r="D22" i="15"/>
  <c r="D9" i="15"/>
  <c r="N15" i="15"/>
  <c r="F9" i="15"/>
  <c r="F22" i="15"/>
  <c r="J9" i="15"/>
  <c r="J22" i="15"/>
  <c r="L22" i="15"/>
  <c r="L25" i="15" s="1"/>
  <c r="L9" i="15"/>
  <c r="M22" i="15"/>
  <c r="M25" i="15" s="1"/>
  <c r="M9" i="15"/>
  <c r="I22" i="15"/>
  <c r="I9" i="15"/>
  <c r="H7" i="15"/>
  <c r="G7" i="15"/>
  <c r="G11" i="15" s="1"/>
  <c r="F7" i="15"/>
  <c r="L7" i="15"/>
  <c r="E7" i="15"/>
  <c r="E11" i="15" s="1"/>
  <c r="D7" i="15"/>
  <c r="J7" i="15"/>
  <c r="J11" i="15" s="1"/>
  <c r="C7" i="15"/>
  <c r="C11" i="15" s="1"/>
  <c r="B7" i="15"/>
  <c r="M7" i="15"/>
  <c r="K7" i="15"/>
  <c r="I7" i="15"/>
  <c r="I11" i="15" s="1"/>
  <c r="E9" i="15"/>
  <c r="E22" i="15"/>
  <c r="C20" i="14"/>
  <c r="G20" i="14"/>
  <c r="J20" i="14"/>
  <c r="H20" i="14"/>
  <c r="I20" i="14"/>
  <c r="L20" i="14"/>
  <c r="E20" i="14"/>
  <c r="B6" i="14"/>
  <c r="N6" i="14" s="1"/>
  <c r="M20" i="14"/>
  <c r="F20" i="14"/>
  <c r="N5" i="14"/>
  <c r="B20" i="14"/>
  <c r="N20" i="14" s="1"/>
  <c r="D20" i="14"/>
  <c r="C22" i="14"/>
  <c r="C25" i="14" s="1"/>
  <c r="C27" i="14" s="1"/>
  <c r="C9" i="14"/>
  <c r="L22" i="14"/>
  <c r="L9" i="14"/>
  <c r="K22" i="14"/>
  <c r="K25" i="14" s="1"/>
  <c r="K27" i="14" s="1"/>
  <c r="K9" i="14"/>
  <c r="N8" i="14"/>
  <c r="B22" i="14"/>
  <c r="B9" i="14"/>
  <c r="E9" i="14"/>
  <c r="E22" i="14"/>
  <c r="I22" i="14"/>
  <c r="I9" i="14"/>
  <c r="J9" i="14"/>
  <c r="J22" i="14"/>
  <c r="J25" i="14" s="1"/>
  <c r="J27" i="14" s="1"/>
  <c r="D22" i="14"/>
  <c r="D9" i="14"/>
  <c r="F9" i="14"/>
  <c r="F22" i="14"/>
  <c r="G22" i="14"/>
  <c r="G25" i="14" s="1"/>
  <c r="G27" i="14" s="1"/>
  <c r="G9" i="14"/>
  <c r="M9" i="14"/>
  <c r="M22" i="14"/>
  <c r="H7" i="14"/>
  <c r="C7" i="14"/>
  <c r="L7" i="14"/>
  <c r="I7" i="14"/>
  <c r="G7" i="14"/>
  <c r="F7" i="14"/>
  <c r="M7" i="14"/>
  <c r="E7" i="14"/>
  <c r="D7" i="14"/>
  <c r="D11" i="14" s="1"/>
  <c r="D28" i="14" s="1"/>
  <c r="K7" i="14"/>
  <c r="J7" i="14"/>
  <c r="B7" i="14"/>
  <c r="N19" i="14"/>
  <c r="N15" i="14"/>
  <c r="H22" i="14"/>
  <c r="H9" i="14"/>
  <c r="B8" i="13"/>
  <c r="B9" i="13" s="1"/>
  <c r="H15" i="13"/>
  <c r="H5" i="13"/>
  <c r="C8" i="13"/>
  <c r="C9" i="13" s="1"/>
  <c r="H20" i="13"/>
  <c r="F8" i="13"/>
  <c r="G8" i="13"/>
  <c r="D8" i="13"/>
  <c r="D9" i="13" s="1"/>
  <c r="H6" i="13"/>
  <c r="B7" i="13"/>
  <c r="D7" i="13"/>
  <c r="G7" i="13"/>
  <c r="F7" i="13"/>
  <c r="E7" i="13"/>
  <c r="C7" i="13"/>
  <c r="E22" i="13"/>
  <c r="E25" i="13" s="1"/>
  <c r="E27" i="13" s="1"/>
  <c r="E9" i="13"/>
  <c r="C22" i="13"/>
  <c r="C25" i="13" s="1"/>
  <c r="C27" i="13" s="1"/>
  <c r="H19" i="13"/>
  <c r="N19" i="12"/>
  <c r="J8" i="12"/>
  <c r="J21" i="12"/>
  <c r="H18" i="12"/>
  <c r="G18" i="12"/>
  <c r="F18" i="12"/>
  <c r="M18" i="12"/>
  <c r="E18" i="12"/>
  <c r="B18" i="12"/>
  <c r="L18" i="12"/>
  <c r="K18" i="12"/>
  <c r="K24" i="12" s="1"/>
  <c r="D18" i="12"/>
  <c r="C18" i="12"/>
  <c r="I18" i="12"/>
  <c r="J18" i="12"/>
  <c r="J24" i="12" s="1"/>
  <c r="D21" i="12"/>
  <c r="D8" i="12"/>
  <c r="D10" i="12" s="1"/>
  <c r="E21" i="12"/>
  <c r="E8" i="12"/>
  <c r="E10" i="12" s="1"/>
  <c r="K8" i="12"/>
  <c r="K10" i="12" s="1"/>
  <c r="K21" i="12"/>
  <c r="L8" i="12"/>
  <c r="L10" i="12" s="1"/>
  <c r="L21" i="12"/>
  <c r="M21" i="12"/>
  <c r="M8" i="12"/>
  <c r="M10" i="12" s="1"/>
  <c r="N6" i="12"/>
  <c r="F8" i="12"/>
  <c r="F10" i="12" s="1"/>
  <c r="F21" i="12"/>
  <c r="I21" i="12"/>
  <c r="I8" i="12"/>
  <c r="I10" i="12" s="1"/>
  <c r="G8" i="12"/>
  <c r="G10" i="12" s="1"/>
  <c r="G21" i="12"/>
  <c r="B8" i="12"/>
  <c r="B10" i="12" s="1"/>
  <c r="B21" i="12"/>
  <c r="N7" i="12"/>
  <c r="C21" i="12"/>
  <c r="C8" i="12"/>
  <c r="C10" i="12" s="1"/>
  <c r="J10" i="12"/>
  <c r="N14" i="12"/>
  <c r="N5" i="12"/>
  <c r="H21" i="12"/>
  <c r="H8" i="12"/>
  <c r="H10" i="12" s="1"/>
  <c r="H19" i="11"/>
  <c r="I19" i="11"/>
  <c r="J19" i="11"/>
  <c r="K19" i="11"/>
  <c r="L19" i="11"/>
  <c r="M19" i="11"/>
  <c r="E7" i="11"/>
  <c r="D7" i="11"/>
  <c r="D21" i="11" s="1"/>
  <c r="C7" i="11"/>
  <c r="C21" i="11" s="1"/>
  <c r="E8" i="11"/>
  <c r="E10" i="11" s="1"/>
  <c r="E21" i="11"/>
  <c r="B21" i="11"/>
  <c r="B8" i="11"/>
  <c r="F21" i="11"/>
  <c r="F8" i="11"/>
  <c r="F10" i="11" s="1"/>
  <c r="C5" i="11"/>
  <c r="G18" i="11"/>
  <c r="D18" i="11"/>
  <c r="C18" i="11"/>
  <c r="F18" i="11"/>
  <c r="B18" i="11"/>
  <c r="E18" i="11"/>
  <c r="B19" i="11"/>
  <c r="F19" i="11"/>
  <c r="D19" i="11"/>
  <c r="G19" i="11"/>
  <c r="C19" i="11"/>
  <c r="B5" i="11"/>
  <c r="N5" i="11" s="1"/>
  <c r="E19" i="11"/>
  <c r="C8" i="11"/>
  <c r="C8" i="10"/>
  <c r="C21" i="10"/>
  <c r="C10" i="10"/>
  <c r="C18" i="10"/>
  <c r="E18" i="10"/>
  <c r="G18" i="10"/>
  <c r="B18" i="10"/>
  <c r="D18" i="10"/>
  <c r="B7" i="10"/>
  <c r="D7" i="10"/>
  <c r="D21" i="10" s="1"/>
  <c r="F7" i="10"/>
  <c r="E7" i="10"/>
  <c r="E21" i="10" s="1"/>
  <c r="B22" i="13" l="1"/>
  <c r="B25" i="13" s="1"/>
  <c r="B27" i="13" s="1"/>
  <c r="B31" i="13" s="1"/>
  <c r="E24" i="10"/>
  <c r="C24" i="10"/>
  <c r="I8" i="11"/>
  <c r="I21" i="11"/>
  <c r="N19" i="11"/>
  <c r="K24" i="11"/>
  <c r="K26" i="11" s="1"/>
  <c r="K27" i="11" s="1"/>
  <c r="K28" i="11" s="1"/>
  <c r="H8" i="11"/>
  <c r="H21" i="11"/>
  <c r="H24" i="11" s="1"/>
  <c r="H26" i="11" s="1"/>
  <c r="H27" i="11" s="1"/>
  <c r="H28" i="11" s="1"/>
  <c r="N18" i="11"/>
  <c r="G8" i="11"/>
  <c r="G10" i="11" s="1"/>
  <c r="H10" i="11"/>
  <c r="I24" i="11"/>
  <c r="I26" i="11" s="1"/>
  <c r="I27" i="11" s="1"/>
  <c r="I28" i="11" s="1"/>
  <c r="N7" i="11"/>
  <c r="K21" i="11"/>
  <c r="K8" i="11"/>
  <c r="K10" i="11"/>
  <c r="M8" i="11"/>
  <c r="M21" i="11"/>
  <c r="I10" i="11"/>
  <c r="G24" i="11"/>
  <c r="M24" i="11"/>
  <c r="M26" i="11" s="1"/>
  <c r="L8" i="11"/>
  <c r="L10" i="11"/>
  <c r="L21" i="11"/>
  <c r="D8" i="11"/>
  <c r="D10" i="11" s="1"/>
  <c r="L24" i="11"/>
  <c r="J21" i="11"/>
  <c r="J24" i="11" s="1"/>
  <c r="J26" i="11" s="1"/>
  <c r="J27" i="11" s="1"/>
  <c r="J28" i="11" s="1"/>
  <c r="J8" i="11"/>
  <c r="J10" i="11"/>
  <c r="M10" i="11"/>
  <c r="F24" i="12"/>
  <c r="C26" i="10"/>
  <c r="H7" i="10"/>
  <c r="D24" i="10"/>
  <c r="H18" i="10"/>
  <c r="M11" i="15"/>
  <c r="K25" i="15"/>
  <c r="N20" i="15"/>
  <c r="D25" i="15"/>
  <c r="E25" i="15"/>
  <c r="I25" i="15"/>
  <c r="K11" i="15"/>
  <c r="F25" i="15"/>
  <c r="H11" i="15"/>
  <c r="N7" i="15"/>
  <c r="B11" i="15"/>
  <c r="N22" i="15"/>
  <c r="B25" i="15"/>
  <c r="L11" i="15"/>
  <c r="N9" i="15"/>
  <c r="D11" i="15"/>
  <c r="F11" i="15"/>
  <c r="H25" i="14"/>
  <c r="H27" i="14" s="1"/>
  <c r="B11" i="13"/>
  <c r="B28" i="13" s="1"/>
  <c r="E11" i="14"/>
  <c r="E28" i="14" s="1"/>
  <c r="F25" i="14"/>
  <c r="F27" i="14" s="1"/>
  <c r="L25" i="14"/>
  <c r="L27" i="14" s="1"/>
  <c r="C11" i="14"/>
  <c r="C28" i="14" s="1"/>
  <c r="C29" i="14" s="1"/>
  <c r="D25" i="14"/>
  <c r="D27" i="14" s="1"/>
  <c r="D29" i="14" s="1"/>
  <c r="H11" i="14"/>
  <c r="H28" i="14" s="1"/>
  <c r="H29" i="14" s="1"/>
  <c r="B11" i="14"/>
  <c r="B28" i="14" s="1"/>
  <c r="B29" i="14" s="1"/>
  <c r="I25" i="14"/>
  <c r="I27" i="14" s="1"/>
  <c r="M25" i="14"/>
  <c r="M27" i="14" s="1"/>
  <c r="M11" i="14"/>
  <c r="M28" i="14" s="1"/>
  <c r="K11" i="14"/>
  <c r="K28" i="14" s="1"/>
  <c r="K29" i="14" s="1"/>
  <c r="E25" i="14"/>
  <c r="E27" i="14" s="1"/>
  <c r="N7" i="14"/>
  <c r="N22" i="14"/>
  <c r="B25" i="14"/>
  <c r="B27" i="14" s="1"/>
  <c r="F11" i="14"/>
  <c r="F28" i="14" s="1"/>
  <c r="F29" i="14" s="1"/>
  <c r="I11" i="14"/>
  <c r="I28" i="14" s="1"/>
  <c r="J11" i="14"/>
  <c r="J28" i="14" s="1"/>
  <c r="J29" i="14" s="1"/>
  <c r="N9" i="14"/>
  <c r="G11" i="14"/>
  <c r="G28" i="14" s="1"/>
  <c r="G29" i="14" s="1"/>
  <c r="L11" i="14"/>
  <c r="L28" i="14" s="1"/>
  <c r="L29" i="14" s="1"/>
  <c r="H8" i="13"/>
  <c r="C11" i="13"/>
  <c r="C28" i="13" s="1"/>
  <c r="C29" i="13" s="1"/>
  <c r="D11" i="13"/>
  <c r="D28" i="13" s="1"/>
  <c r="D22" i="13"/>
  <c r="D25" i="13" s="1"/>
  <c r="D27" i="13" s="1"/>
  <c r="G9" i="13"/>
  <c r="G11" i="13" s="1"/>
  <c r="G28" i="13" s="1"/>
  <c r="G22" i="13"/>
  <c r="G25" i="13" s="1"/>
  <c r="G27" i="13" s="1"/>
  <c r="F22" i="13"/>
  <c r="F25" i="13" s="1"/>
  <c r="F27" i="13" s="1"/>
  <c r="F9" i="13"/>
  <c r="H9" i="13" s="1"/>
  <c r="E11" i="13"/>
  <c r="E28" i="13" s="1"/>
  <c r="E29" i="13" s="1"/>
  <c r="H7" i="13"/>
  <c r="E24" i="12"/>
  <c r="E26" i="12" s="1"/>
  <c r="G24" i="12"/>
  <c r="M24" i="12"/>
  <c r="M26" i="12" s="1"/>
  <c r="M27" i="12" s="1"/>
  <c r="M28" i="12" s="1"/>
  <c r="G26" i="12"/>
  <c r="G27" i="12" s="1"/>
  <c r="G28" i="12" s="1"/>
  <c r="H24" i="12"/>
  <c r="H26" i="12" s="1"/>
  <c r="K26" i="12"/>
  <c r="K27" i="12" s="1"/>
  <c r="K28" i="12" s="1"/>
  <c r="J26" i="12"/>
  <c r="J27" i="12" s="1"/>
  <c r="F26" i="12"/>
  <c r="F27" i="12" s="1"/>
  <c r="F28" i="12" s="1"/>
  <c r="I24" i="12"/>
  <c r="I26" i="12" s="1"/>
  <c r="N10" i="12"/>
  <c r="C24" i="12"/>
  <c r="C26" i="12" s="1"/>
  <c r="D24" i="12"/>
  <c r="D26" i="12" s="1"/>
  <c r="N21" i="12"/>
  <c r="N8" i="12"/>
  <c r="L24" i="12"/>
  <c r="L26" i="12" s="1"/>
  <c r="N18" i="12"/>
  <c r="B24" i="12"/>
  <c r="B26" i="12" s="1"/>
  <c r="D24" i="11"/>
  <c r="D26" i="11" s="1"/>
  <c r="D27" i="11" s="1"/>
  <c r="C24" i="11"/>
  <c r="M27" i="11"/>
  <c r="M28" i="11" s="1"/>
  <c r="E24" i="11"/>
  <c r="E26" i="11" s="1"/>
  <c r="C10" i="11"/>
  <c r="F24" i="11"/>
  <c r="F26" i="11" s="1"/>
  <c r="B24" i="11"/>
  <c r="B10" i="11"/>
  <c r="B8" i="10"/>
  <c r="B21" i="10"/>
  <c r="G21" i="10"/>
  <c r="G24" i="10" s="1"/>
  <c r="F8" i="10"/>
  <c r="F10" i="10" s="1"/>
  <c r="F21" i="10"/>
  <c r="F24" i="10" s="1"/>
  <c r="D8" i="10"/>
  <c r="D10" i="10"/>
  <c r="E8" i="10"/>
  <c r="E10" i="10"/>
  <c r="E26" i="10" s="1"/>
  <c r="G26" i="11" l="1"/>
  <c r="G27" i="11" s="1"/>
  <c r="G28" i="11" s="1"/>
  <c r="B29" i="13"/>
  <c r="C3" i="13" s="1"/>
  <c r="C31" i="13" s="1"/>
  <c r="D26" i="10"/>
  <c r="L26" i="11"/>
  <c r="L27" i="11" s="1"/>
  <c r="L28" i="11" s="1"/>
  <c r="N21" i="11"/>
  <c r="N8" i="11"/>
  <c r="G26" i="10"/>
  <c r="G27" i="10" s="1"/>
  <c r="G28" i="10" s="1"/>
  <c r="H21" i="10"/>
  <c r="H8" i="10"/>
  <c r="B10" i="10"/>
  <c r="E27" i="10"/>
  <c r="E28" i="10" s="1"/>
  <c r="D27" i="10"/>
  <c r="D28" i="10" s="1"/>
  <c r="B24" i="10"/>
  <c r="H24" i="10" s="1"/>
  <c r="F26" i="10"/>
  <c r="C27" i="10"/>
  <c r="C28" i="10" s="1"/>
  <c r="N25" i="15"/>
  <c r="N11" i="15"/>
  <c r="M29" i="14"/>
  <c r="I29" i="14"/>
  <c r="E29" i="14"/>
  <c r="G29" i="13"/>
  <c r="D29" i="13"/>
  <c r="N11" i="14"/>
  <c r="N28" i="14" s="1"/>
  <c r="N25" i="14"/>
  <c r="N27" i="14" s="1"/>
  <c r="H25" i="13"/>
  <c r="H27" i="13" s="1"/>
  <c r="F11" i="13"/>
  <c r="F28" i="13" s="1"/>
  <c r="F29" i="13" s="1"/>
  <c r="H22" i="13"/>
  <c r="J28" i="12"/>
  <c r="L27" i="12"/>
  <c r="L28" i="12" s="1"/>
  <c r="D27" i="12"/>
  <c r="D28" i="12" s="1"/>
  <c r="C27" i="12"/>
  <c r="C28" i="12"/>
  <c r="H27" i="12"/>
  <c r="H28" i="12" s="1"/>
  <c r="I27" i="12"/>
  <c r="I28" i="12" s="1"/>
  <c r="E27" i="12"/>
  <c r="E28" i="12" s="1"/>
  <c r="N26" i="12"/>
  <c r="B27" i="12"/>
  <c r="N24" i="12"/>
  <c r="N24" i="11"/>
  <c r="N10" i="11"/>
  <c r="D28" i="11"/>
  <c r="C26" i="11"/>
  <c r="C27" i="11" s="1"/>
  <c r="C28" i="11" s="1"/>
  <c r="F27" i="11"/>
  <c r="F28" i="11" s="1"/>
  <c r="B26" i="11"/>
  <c r="N26" i="11" s="1"/>
  <c r="E27" i="11"/>
  <c r="E28" i="11"/>
  <c r="D3" i="13" l="1"/>
  <c r="D31" i="13" s="1"/>
  <c r="F27" i="10"/>
  <c r="F28" i="10"/>
  <c r="B26" i="10"/>
  <c r="H10" i="10"/>
  <c r="N29" i="14"/>
  <c r="H11" i="13"/>
  <c r="H28" i="13" s="1"/>
  <c r="H29" i="13" s="1"/>
  <c r="N27" i="12"/>
  <c r="B28" i="12"/>
  <c r="N28" i="12" s="1"/>
  <c r="B27" i="11"/>
  <c r="N27" i="11" s="1"/>
  <c r="E3" i="13" l="1"/>
  <c r="H26" i="10"/>
  <c r="B27" i="10"/>
  <c r="H27" i="10" s="1"/>
  <c r="B28" i="11"/>
  <c r="N28" i="11" s="1"/>
  <c r="F3" i="13" l="1"/>
  <c r="E31" i="13"/>
  <c r="B28" i="10"/>
  <c r="H28" i="10" s="1"/>
  <c r="F31" i="13" l="1"/>
  <c r="G3" i="13"/>
  <c r="B3" i="14" l="1"/>
  <c r="G31" i="13"/>
  <c r="H31" i="13" s="1"/>
  <c r="D5" i="9" s="1"/>
  <c r="H3" i="13"/>
  <c r="D6" i="9" l="1"/>
  <c r="D18" i="9"/>
  <c r="D19" i="9" s="1"/>
  <c r="D14" i="9"/>
  <c r="C3" i="14"/>
  <c r="B31" i="14"/>
  <c r="C31" i="14" l="1"/>
  <c r="D3" i="14"/>
  <c r="E3" i="14" l="1"/>
  <c r="D31" i="14"/>
  <c r="E31" i="14" l="1"/>
  <c r="F3" i="14"/>
  <c r="G3" i="14" l="1"/>
  <c r="F31" i="14"/>
  <c r="H3" i="14" l="1"/>
  <c r="G31" i="14"/>
  <c r="H31" i="14" l="1"/>
  <c r="I3" i="14"/>
  <c r="I31" i="14" l="1"/>
  <c r="J3" i="14"/>
  <c r="K3" i="14" l="1"/>
  <c r="J31" i="14"/>
  <c r="L3" i="14" l="1"/>
  <c r="K31" i="14"/>
  <c r="M3" i="14" l="1"/>
  <c r="L31" i="14"/>
  <c r="N3" i="14" l="1"/>
  <c r="B3" i="15"/>
  <c r="M31" i="14"/>
  <c r="N31" i="14" l="1"/>
  <c r="E5" i="9"/>
  <c r="B31" i="15"/>
  <c r="C3" i="15"/>
  <c r="D3" i="15" l="1"/>
  <c r="C31" i="15"/>
  <c r="E14" i="9"/>
  <c r="E18" i="9" s="1"/>
  <c r="E19" i="9" s="1"/>
  <c r="E6" i="9"/>
  <c r="E3" i="15" l="1"/>
  <c r="D31" i="15"/>
  <c r="E31" i="15" l="1"/>
  <c r="F3" i="15"/>
  <c r="F31" i="15" l="1"/>
  <c r="G3" i="15"/>
  <c r="H3" i="15" l="1"/>
  <c r="G31" i="15"/>
  <c r="I3" i="15" l="1"/>
  <c r="H31" i="15"/>
  <c r="J3" i="15" l="1"/>
  <c r="I31" i="15"/>
  <c r="K3" i="15" l="1"/>
  <c r="J31" i="15"/>
  <c r="L3" i="15" l="1"/>
  <c r="K31" i="15"/>
  <c r="M3" i="15" l="1"/>
  <c r="L31" i="15"/>
  <c r="N3" i="15" l="1"/>
  <c r="M31" i="15"/>
  <c r="N31" i="15" l="1"/>
  <c r="F5" i="9"/>
  <c r="F6" i="9" l="1"/>
  <c r="F14" i="9"/>
  <c r="F18" i="9" s="1"/>
  <c r="F19" i="9" s="1"/>
</calcChain>
</file>

<file path=xl/sharedStrings.xml><?xml version="1.0" encoding="utf-8"?>
<sst xmlns="http://schemas.openxmlformats.org/spreadsheetml/2006/main" count="527" uniqueCount="144">
  <si>
    <t>Property Down Payment</t>
  </si>
  <si>
    <t>Renovations &amp; Repairs</t>
  </si>
  <si>
    <t>Furniture &amp; Décor</t>
  </si>
  <si>
    <t>Appliances (Washer, Dryer, Kitchen, etc.)</t>
  </si>
  <si>
    <t>Licensing &amp; Permits</t>
  </si>
  <si>
    <t>Insurance</t>
  </si>
  <si>
    <t>Professional Photography &amp; Listing Setup</t>
  </si>
  <si>
    <t>Initial Cleaning Supplies &amp; Consumables</t>
  </si>
  <si>
    <t>Marketing &amp; Advertising (Online + Local)</t>
  </si>
  <si>
    <t>Business Name Registration</t>
  </si>
  <si>
    <t>Miscellaneous &amp; Contingency Fund</t>
  </si>
  <si>
    <t>Total Start-Up Costs</t>
  </si>
  <si>
    <t>Category</t>
  </si>
  <si>
    <t>Amount ($)</t>
  </si>
  <si>
    <t>STARTUP COST</t>
  </si>
  <si>
    <t>Revenue</t>
  </si>
  <si>
    <t>Expense</t>
  </si>
  <si>
    <t xml:space="preserve">Mortage payement </t>
  </si>
  <si>
    <t>Utilities</t>
  </si>
  <si>
    <t>Maintenance &amp; Repairs</t>
  </si>
  <si>
    <t>Miscellaneous</t>
  </si>
  <si>
    <t>Annual Total</t>
  </si>
  <si>
    <t>Homely</t>
  </si>
  <si>
    <t>Income Statement Year 1</t>
  </si>
  <si>
    <t>Tips</t>
  </si>
  <si>
    <t>Estimated occupancy per month</t>
  </si>
  <si>
    <t>Average rentals per room per night</t>
  </si>
  <si>
    <t>No. of days in a month</t>
  </si>
  <si>
    <t>Total no.of rooms</t>
  </si>
  <si>
    <t>Maximum guest can stay in a room</t>
  </si>
  <si>
    <t>Estimated night stays per guest (days)</t>
  </si>
  <si>
    <t>Estimated tips</t>
  </si>
  <si>
    <t>Estimated total rooms booked</t>
  </si>
  <si>
    <t>Estimated total rooms nights booked</t>
  </si>
  <si>
    <t>Estimated average guest per night</t>
  </si>
  <si>
    <t xml:space="preserve"> Estimated food price for a guest, 3 times meals a day</t>
  </si>
  <si>
    <t>Estimated average daily food revenue</t>
  </si>
  <si>
    <t>Estimated total bookings</t>
  </si>
  <si>
    <t>Estimated total guests</t>
  </si>
  <si>
    <t>Note</t>
  </si>
  <si>
    <t>Estimated extra service per person</t>
  </si>
  <si>
    <t>Commission</t>
  </si>
  <si>
    <t>Food Service revenue</t>
  </si>
  <si>
    <t>Room revenue</t>
  </si>
  <si>
    <t>3. Due to ambuity, I didn’t include any local vendor, partners sales commission.</t>
  </si>
  <si>
    <t xml:space="preserve">1. Extra service includes tours,hiking, spa, pick up, drop off, ….etc. Price will change on customer demand and stay. If any tours need tickets, customers need to pay themselves. </t>
  </si>
  <si>
    <t>2. Commission from local vendors, partners across Kelowna when our guest use their service. Guest will get 5 - 10% offer from local vendors, partners.</t>
  </si>
  <si>
    <t>Home purchase price</t>
  </si>
  <si>
    <t>Down payment</t>
  </si>
  <si>
    <t>Mortage term year fixed closed</t>
  </si>
  <si>
    <t>Interest Rate</t>
  </si>
  <si>
    <t>Payment frequency</t>
  </si>
  <si>
    <t>Monthly</t>
  </si>
  <si>
    <t>Amortization period (year)</t>
  </si>
  <si>
    <t>Mortage amount</t>
  </si>
  <si>
    <t>Mortage default insurance</t>
  </si>
  <si>
    <t>Payments per year</t>
  </si>
  <si>
    <t>Water (for two months)</t>
  </si>
  <si>
    <t>Eletricity usage (1200 kWh) (for two months)</t>
  </si>
  <si>
    <t>Gas (Heating/Stove) (for two months)</t>
  </si>
  <si>
    <t>Internet/Wi-Fi (per month)</t>
  </si>
  <si>
    <t>Trash/Recycling (per month)</t>
  </si>
  <si>
    <t>Property tax (annual)</t>
  </si>
  <si>
    <t>Guest days</t>
  </si>
  <si>
    <t>Cost per Guest</t>
  </si>
  <si>
    <t>Cost per person per day</t>
  </si>
  <si>
    <t xml:space="preserve">Average commission charged by platform (Airbnb, Vrbo, Booking.com) and vaccant room refferal commission </t>
  </si>
  <si>
    <t>Extra service external contractors commission</t>
  </si>
  <si>
    <t>Extra service commissions</t>
  </si>
  <si>
    <t>Total expense</t>
  </si>
  <si>
    <t>Mortage Payment</t>
  </si>
  <si>
    <t>Salary</t>
  </si>
  <si>
    <t>Salary (Monthly)</t>
  </si>
  <si>
    <t>No. of staff</t>
  </si>
  <si>
    <t>Tax</t>
  </si>
  <si>
    <t>Booking commission</t>
  </si>
  <si>
    <t>Food cost</t>
  </si>
  <si>
    <t>Net profit after tax</t>
  </si>
  <si>
    <t>Net profit before tax</t>
  </si>
  <si>
    <t>Income Statement Year 2</t>
  </si>
  <si>
    <t>Income Statement Year 3</t>
  </si>
  <si>
    <t>Cash Flow Year 1</t>
  </si>
  <si>
    <t>Cash in</t>
  </si>
  <si>
    <t>Cash at the beginning of the month</t>
  </si>
  <si>
    <t>Cash out</t>
  </si>
  <si>
    <t>Cash outlays</t>
  </si>
  <si>
    <t>Cash inlays</t>
  </si>
  <si>
    <t>Net cash flow</t>
  </si>
  <si>
    <t>Cash Flow Year 2</t>
  </si>
  <si>
    <t>Remaining balance</t>
  </si>
  <si>
    <t>Cash Flow Year 3</t>
  </si>
  <si>
    <t>Cash at the end of the month</t>
  </si>
  <si>
    <t>Assests</t>
  </si>
  <si>
    <t>Current Assests</t>
  </si>
  <si>
    <t>Cash</t>
  </si>
  <si>
    <t>Total current assests</t>
  </si>
  <si>
    <t>Fixed Assets</t>
  </si>
  <si>
    <t>Total fixed assets</t>
  </si>
  <si>
    <t>Other assets</t>
  </si>
  <si>
    <t>Total assets</t>
  </si>
  <si>
    <t>Mortgage Payable</t>
  </si>
  <si>
    <t>Property (Home)</t>
  </si>
  <si>
    <t>Owner’s Equity</t>
  </si>
  <si>
    <t>Liability &amp; Equity</t>
  </si>
  <si>
    <t>Total Liabilities &amp; Equity</t>
  </si>
  <si>
    <t>Jul-26</t>
  </si>
  <si>
    <t>Aug-26</t>
  </si>
  <si>
    <t>Sep-26</t>
  </si>
  <si>
    <t>Oct-26</t>
  </si>
  <si>
    <t>Nov-26</t>
  </si>
  <si>
    <t>Dec-26</t>
  </si>
  <si>
    <r>
      <t>Extra service revenue</t>
    </r>
    <r>
      <rPr>
        <vertAlign val="superscript"/>
        <sz val="12"/>
        <color theme="1"/>
        <rFont val="Times New Roman"/>
        <family val="1"/>
      </rPr>
      <t>1</t>
    </r>
  </si>
  <si>
    <r>
      <t>Commission revenue</t>
    </r>
    <r>
      <rPr>
        <vertAlign val="superscript"/>
        <sz val="12"/>
        <color theme="1"/>
        <rFont val="Times New Roman"/>
        <family val="1"/>
      </rPr>
      <t>2</t>
    </r>
  </si>
  <si>
    <r>
      <t>Gross revenue</t>
    </r>
    <r>
      <rPr>
        <b/>
        <vertAlign val="superscript"/>
        <sz val="12"/>
        <color theme="1"/>
        <rFont val="Times New Roman"/>
        <family val="1"/>
      </rPr>
      <t>3</t>
    </r>
  </si>
  <si>
    <t>Data</t>
  </si>
  <si>
    <t>Jan-27</t>
  </si>
  <si>
    <t>Feb-27</t>
  </si>
  <si>
    <t>Mar-27</t>
  </si>
  <si>
    <t>Apr-27</t>
  </si>
  <si>
    <t>May-27</t>
  </si>
  <si>
    <t>Jun-27</t>
  </si>
  <si>
    <t>Jul-27</t>
  </si>
  <si>
    <t>Aug-27</t>
  </si>
  <si>
    <t>Sep-27</t>
  </si>
  <si>
    <t>Oct-27</t>
  </si>
  <si>
    <t>Nov-27</t>
  </si>
  <si>
    <t>Dec-27</t>
  </si>
  <si>
    <t>Jan-28</t>
  </si>
  <si>
    <t>Feb-28</t>
  </si>
  <si>
    <t>Mar-28</t>
  </si>
  <si>
    <t>Apr-28</t>
  </si>
  <si>
    <t>May-28</t>
  </si>
  <si>
    <t>Jun-28</t>
  </si>
  <si>
    <t>Jul-28</t>
  </si>
  <si>
    <t>Aug-28</t>
  </si>
  <si>
    <t>Sep-28</t>
  </si>
  <si>
    <t>Oct-28</t>
  </si>
  <si>
    <t>Nov-28</t>
  </si>
  <si>
    <t>Dec-28</t>
  </si>
  <si>
    <t>Balance Sheet</t>
  </si>
  <si>
    <t>Category (1)</t>
  </si>
  <si>
    <t>Category (2)</t>
  </si>
  <si>
    <t>Category (3)</t>
  </si>
  <si>
    <r>
      <t>Total cash in</t>
    </r>
    <r>
      <rPr>
        <b/>
        <vertAlign val="superscript"/>
        <sz val="12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</si>
</sst>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1009]#,##0.00"/>
    <numFmt numFmtId="165" formatCode="[$$-1009]#,##0"/>
    <numFmt numFmtId="166" formatCode="_-[$$-1009]* #,##0_-;\-[$$-1009]* #,##0_-;_-[$$-1009]* &quot;-&quot;_-;_-@_-"/>
    <numFmt numFmtId="167" formatCode="[$$-1009]#,##0;\-[$$-1009]#,##0"/>
    <numFmt numFmtId="168" formatCode="[$$-1009]#,##0;[Red][$$-1009]#,##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7" fontId="0" fillId="0" borderId="0" xfId="0" applyNumberFormat="1"/>
    <xf numFmtId="9" fontId="0" fillId="0" borderId="0" xfId="0" applyNumberFormat="1"/>
    <xf numFmtId="165" fontId="1" fillId="0" borderId="0" xfId="0" applyNumberFormat="1" applyFont="1"/>
    <xf numFmtId="165" fontId="2" fillId="0" borderId="0" xfId="0" applyNumberFormat="1" applyFont="1"/>
    <xf numFmtId="17" fontId="1" fillId="0" borderId="0" xfId="0" applyNumberFormat="1" applyFont="1"/>
    <xf numFmtId="168" fontId="1" fillId="0" borderId="0" xfId="0" applyNumberFormat="1" applyFont="1"/>
    <xf numFmtId="167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8" fontId="2" fillId="0" borderId="0" xfId="0" applyNumberFormat="1" applyFont="1"/>
    <xf numFmtId="0" fontId="1" fillId="0" borderId="0" xfId="0" applyFont="1" applyAlignment="1">
      <alignment horizontal="center"/>
    </xf>
    <xf numFmtId="9" fontId="1" fillId="0" borderId="0" xfId="0" applyNumberFormat="1" applyFont="1"/>
    <xf numFmtId="10" fontId="1" fillId="0" borderId="0" xfId="0" applyNumberFormat="1" applyFont="1"/>
    <xf numFmtId="17" fontId="1" fillId="0" borderId="0" xfId="0" applyNumberFormat="1" applyFont="1" applyAlignment="1">
      <alignment horizontal="center"/>
    </xf>
    <xf numFmtId="0" fontId="4" fillId="0" borderId="0" xfId="0" applyFont="1"/>
    <xf numFmtId="17" fontId="4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6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106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2" formatCode="mmm/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2" formatCode="m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2" formatCode="mmm/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2" formatCode="mmm/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168" formatCode="[$$-1009]#,##0;[Red][$$-1009]#,##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168" formatCode="[$$-1009]#,##0;[Red][$$-1009]#,##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168" formatCode="[$$-1009]#,##0;[Red][$$-1009]#,##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168" formatCode="[$$-1009]#,##0;[Red][$$-1009]#,##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168" formatCode="[$$-1009]#,##0;[Red][$$-1009]#,##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168" formatCode="[$$-1009]#,##0;[Red][$$-1009]#,##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22" formatCode="mmm/yy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22" formatCode="mmm/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165" formatCode="[$$-1009]#,##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22" formatCode="mmm/yy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22" formatCode="mmm/yy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2" formatCode="mmm/yy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165" formatCode="[$$-1009]#,##0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22" formatCode="mmm/yy"/>
    </dxf>
    <dxf>
      <font>
        <strike val="0"/>
        <outline val="0"/>
        <shadow val="0"/>
        <u val="none"/>
        <sz val="12"/>
        <color theme="1"/>
        <name val="Times New Roman"/>
        <family val="1"/>
        <scheme val="none"/>
      </font>
      <numFmt numFmtId="22" formatCode="mmm/yy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$-1009]#,##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19BE66-ABFE-461C-8465-E3D18CC33CA9}" name="Table1" displayName="Table1" ref="A2:B14" totalsRowShown="0" headerRowDxfId="105" dataDxfId="104">
  <autoFilter ref="A2:B14" xr:uid="{EF19BE66-ABFE-461C-8465-E3D18CC33CA9}"/>
  <tableColumns count="2">
    <tableColumn id="1" xr3:uid="{9E8DCC4E-635C-49AA-B7B5-901B8BF55E98}" name="Category" dataDxfId="103"/>
    <tableColumn id="2" xr3:uid="{5D0B8910-18CB-4862-B776-FB6A1C33A0C8}" name="Amount ($)" dataDxfId="102"/>
  </tableColumns>
  <tableStyleInfo name="TableStyleMedium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FEFE5B4-091E-40BB-BD56-5FD03DCA4E3B}" name="Table14" displayName="Table14" ref="S9:S12" totalsRowShown="0" headerRowDxfId="59" dataDxfId="58">
  <autoFilter ref="S9:S12" xr:uid="{6FEFE5B4-091E-40BB-BD56-5FD03DCA4E3B}"/>
  <tableColumns count="1">
    <tableColumn id="1" xr3:uid="{08F865CA-1654-4FB2-B0A8-2118ACE54A60}" name="Note" dataDxfId="57"/>
  </tableColumns>
  <tableStyleInfo name="TableStyleMedium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258459B-999F-4956-8A39-0E6159498BFB}" name="Table15" displayName="Table15" ref="A2:H31" totalsRowShown="0" headerRowDxfId="56" dataDxfId="55">
  <autoFilter ref="A2:H31" xr:uid="{C258459B-999F-4956-8A39-0E6159498BFB}"/>
  <tableColumns count="8">
    <tableColumn id="1" xr3:uid="{A18876A1-9361-4C78-810F-23D66CFB236C}" name="Category" dataDxfId="54"/>
    <tableColumn id="2" xr3:uid="{5022C19F-99DD-43EE-AD42-DC088D925E0F}" name="Jul-26" dataDxfId="53"/>
    <tableColumn id="3" xr3:uid="{5CBA7E6B-0975-4784-A786-5CCE1566A676}" name="Aug-26" dataDxfId="52"/>
    <tableColumn id="4" xr3:uid="{20E8D46D-17CF-4A31-9FFA-9436A790DA8C}" name="Sep-26" dataDxfId="51"/>
    <tableColumn id="5" xr3:uid="{96541C08-F125-440B-AC20-1B3EC391A38E}" name="Oct-26" dataDxfId="50"/>
    <tableColumn id="6" xr3:uid="{48ED9792-028B-4079-BDD0-F67FF1D1BECC}" name="Nov-26" dataDxfId="49"/>
    <tableColumn id="7" xr3:uid="{D03C9EE3-EB48-413F-98D4-15B397754853}" name="Dec-26" dataDxfId="48"/>
    <tableColumn id="8" xr3:uid="{80400F38-6729-4769-93A5-588E250D639F}" name="Annual Total" dataDxfId="47"/>
  </tableColumns>
  <tableStyleInfo name="TableStyleMedium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996FD54-20BB-4525-A9F4-0D9E258E3BDF}" name="Table17" displayName="Table17" ref="P10:P13" totalsRowShown="0" headerRowDxfId="46" dataDxfId="45">
  <autoFilter ref="P10:P13" xr:uid="{9996FD54-20BB-4525-A9F4-0D9E258E3BDF}"/>
  <tableColumns count="1">
    <tableColumn id="1" xr3:uid="{22E55EEB-A770-448F-AD53-08C5EE8420F3}" name="Note" dataDxfId="44"/>
  </tableColumns>
  <tableStyleInfo name="TableStyleMedium1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55F6B4D-EC9C-4308-B99F-DF6886878535}" name="Table525" displayName="Table525" ref="M9:N53" totalsRowShown="0" headerRowDxfId="3" dataDxfId="2">
  <autoFilter ref="M9:N53" xr:uid="{F55F6B4D-EC9C-4308-B99F-DF6886878535}"/>
  <tableColumns count="2">
    <tableColumn id="1" xr3:uid="{64490BBA-471A-40B6-8407-173442FB7C84}" name="Homely" dataDxfId="1"/>
    <tableColumn id="2" xr3:uid="{4184A64B-9D11-4F42-95A8-E6715F7E6E36}" name="Data" dataDxfId="0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A2FA03-C737-44D9-95AF-9BFA44A7052A}" name="Table18" displayName="Table18" ref="A2:N31" totalsRowShown="0" headerRowDxfId="43">
  <autoFilter ref="A2:N31" xr:uid="{E0A2FA03-C737-44D9-95AF-9BFA44A7052A}"/>
  <tableColumns count="14">
    <tableColumn id="1" xr3:uid="{4CED3D0E-FF7B-4C40-B163-C5A9FAE4BAF4}" name="Category" dataDxfId="42"/>
    <tableColumn id="2" xr3:uid="{CCE37209-3C10-4355-B7CC-B4DFC0B537A3}" name="Jan-27"/>
    <tableColumn id="3" xr3:uid="{27479409-FD68-4ED7-84FC-9E2C2D48C639}" name="Feb-27"/>
    <tableColumn id="4" xr3:uid="{02522C3A-7500-42EF-9F50-FAF65251560D}" name="Mar-27"/>
    <tableColumn id="5" xr3:uid="{81A45830-C04D-483D-A63D-5308175E5D2C}" name="Apr-27"/>
    <tableColumn id="6" xr3:uid="{70A7F8C8-44D6-431C-8928-A9F2C2D14E60}" name="May-27"/>
    <tableColumn id="7" xr3:uid="{6CB7EE8A-A079-4602-9A10-41EB60016D5E}" name="Jun-27"/>
    <tableColumn id="8" xr3:uid="{57064880-0799-4277-8B32-7DEE9490E793}" name="Jul-27"/>
    <tableColumn id="9" xr3:uid="{EEF2DA32-B75D-4BCF-B1CD-FC062DDD0D90}" name="Aug-27"/>
    <tableColumn id="10" xr3:uid="{4E71725D-FD32-43CE-9FE8-2F7CC78CB021}" name="Sep-27"/>
    <tableColumn id="11" xr3:uid="{C24447DD-36D7-4208-BF96-27497D1F1E22}" name="Oct-27"/>
    <tableColumn id="12" xr3:uid="{17B0F405-537E-4987-B1F3-19E8C777B4ED}" name="Nov-27"/>
    <tableColumn id="13" xr3:uid="{4372BFA8-C0CF-4D19-860A-99561068D7D7}" name="Dec-27"/>
    <tableColumn id="14" xr3:uid="{9C27D6A9-DD43-4FDC-8494-F7B3258750FE}" name="Annual Total"/>
  </tableColumns>
  <tableStyleInfo name="TableStyleMedium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0EFDFBE-44D0-4D29-A151-3987C7321661}" name="Table19" displayName="Table19" ref="P9:Q53" totalsRowShown="0" headerRowDxfId="41" dataDxfId="40">
  <autoFilter ref="P9:Q53" xr:uid="{50EFDFBE-44D0-4D29-A151-3987C7321661}"/>
  <tableColumns count="2">
    <tableColumn id="1" xr3:uid="{E1EE6A87-2A39-4C9B-8082-6D4413743765}" name="Homely" dataDxfId="39"/>
    <tableColumn id="2" xr3:uid="{999EAE0A-B75B-49D6-B24E-D9148B18BE41}" name="Data" dataDxfId="38"/>
  </tableColumns>
  <tableStyleInfo name="TableStyleMedium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53CA045-033F-4565-B29F-325EBA38B514}" name="Table20" displayName="Table20" ref="S10:S13" totalsRowShown="0" headerRowDxfId="37" dataDxfId="36">
  <autoFilter ref="S10:S13" xr:uid="{553CA045-033F-4565-B29F-325EBA38B514}"/>
  <tableColumns count="1">
    <tableColumn id="1" xr3:uid="{F30F1A9C-176B-4674-AF3D-65772F656A66}" name="Note" dataDxfId="35"/>
  </tableColumns>
  <tableStyleInfo name="TableStyleMedium1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98DBD75-7562-4D30-8357-91D22EB34FD9}" name="Table21" displayName="Table21" ref="A2:N31" totalsRowShown="0" headerRowDxfId="34" dataDxfId="33">
  <autoFilter ref="A2:N31" xr:uid="{F98DBD75-7562-4D30-8357-91D22EB34FD9}"/>
  <tableColumns count="14">
    <tableColumn id="1" xr3:uid="{14E1B017-0D74-4F1F-A195-438F3CA65E98}" name="Category" dataDxfId="32"/>
    <tableColumn id="2" xr3:uid="{9E59F188-694A-4D92-97C2-C5B1A091700E}" name="Jan-28" dataDxfId="31"/>
    <tableColumn id="3" xr3:uid="{5B68B321-39D2-46FC-AC6A-0D915A7AFE8A}" name="Feb-28" dataDxfId="30"/>
    <tableColumn id="4" xr3:uid="{A38C8741-1667-4047-A89F-ED9B9AC8FDD9}" name="Mar-28" dataDxfId="29"/>
    <tableColumn id="5" xr3:uid="{D80A9DF2-2DCA-4735-ADF2-5356A9FC5B16}" name="Apr-28" dataDxfId="28"/>
    <tableColumn id="6" xr3:uid="{55983A51-3DAA-43D5-B65C-E91FF60CEED8}" name="May-28" dataDxfId="27"/>
    <tableColumn id="7" xr3:uid="{0EC6B0B7-815A-4D50-9F69-44BED40476FA}" name="Jun-28" dataDxfId="26"/>
    <tableColumn id="8" xr3:uid="{9607F0C7-5812-488D-9412-7F7748987C55}" name="Jul-28" dataDxfId="25"/>
    <tableColumn id="9" xr3:uid="{A7238B3A-4D92-43BA-8987-07A62E963FD3}" name="Aug-28" dataDxfId="24"/>
    <tableColumn id="10" xr3:uid="{1283384B-2654-4A1A-B03B-DEE65A9169EF}" name="Sep-28" dataDxfId="23"/>
    <tableColumn id="11" xr3:uid="{E5436855-DA99-49ED-8295-C2A250AF875E}" name="Oct-28" dataDxfId="22"/>
    <tableColumn id="12" xr3:uid="{10704152-3BC0-465D-BF8D-7665B02E250E}" name="Nov-28" dataDxfId="21"/>
    <tableColumn id="13" xr3:uid="{B5914E38-36C4-44D3-86E2-FB7BC4AB7DBC}" name="Dec-28" dataDxfId="20"/>
    <tableColumn id="14" xr3:uid="{F13B7490-8AEF-4EDB-BAD2-AF60FC720FE9}" name="Annual Total" dataDxfId="19"/>
  </tableColumns>
  <tableStyleInfo name="TableStyleMedium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AC291BB-B5D6-4065-9D7F-F8DF1499A4BE}" name="Table22" displayName="Table22" ref="P9:Q53" totalsRowShown="0" headerRowDxfId="18" dataDxfId="17">
  <autoFilter ref="P9:Q53" xr:uid="{9AC291BB-B5D6-4065-9D7F-F8DF1499A4BE}"/>
  <tableColumns count="2">
    <tableColumn id="1" xr3:uid="{9A87613A-FA14-4449-BD6E-AA46929120E2}" name="Homely" dataDxfId="16"/>
    <tableColumn id="2" xr3:uid="{77F85CCD-783D-4276-96E6-3254FC4565EB}" name="Data" dataDxfId="15"/>
  </tableColumns>
  <tableStyleInfo name="TableStyleMedium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80CD0E3-FE32-48DD-9F68-3C8B30EDB7E6}" name="Table23" displayName="Table23" ref="S10:S13" totalsRowShown="0" headerRowDxfId="14" dataDxfId="13">
  <autoFilter ref="S10:S13" xr:uid="{680CD0E3-FE32-48DD-9F68-3C8B30EDB7E6}"/>
  <tableColumns count="1">
    <tableColumn id="1" xr3:uid="{17E40183-0BE0-4718-800F-9B8572777462}" name="Note" dataDxfId="12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3391CC-004B-4D7B-B41D-8258382457DF}" name="Table3" displayName="Table3" ref="A2:H28" totalsRowShown="0" headerRowDxfId="101" dataDxfId="100">
  <autoFilter ref="A2:H28" xr:uid="{6E3391CC-004B-4D7B-B41D-8258382457DF}"/>
  <tableColumns count="8">
    <tableColumn id="1" xr3:uid="{72715A34-267E-4227-B709-194AB129A4BF}" name="Category" dataDxfId="99"/>
    <tableColumn id="2" xr3:uid="{3BF22F71-6AF0-4A07-AF5F-B652F4BD6D15}" name="Jul-26" dataDxfId="98"/>
    <tableColumn id="3" xr3:uid="{76537207-3EF4-4398-8E58-790460963F4A}" name="Aug-26" dataDxfId="97"/>
    <tableColumn id="4" xr3:uid="{6D1F5A81-E8FE-4AF5-8D68-8023A34FDE52}" name="Sep-26" dataDxfId="96"/>
    <tableColumn id="5" xr3:uid="{57E67500-EE86-4A1A-A95F-EA5BDF047E11}" name="Oct-26" dataDxfId="95"/>
    <tableColumn id="6" xr3:uid="{125796D4-5AE7-4758-9378-31075936E5FB}" name="Nov-26" dataDxfId="94"/>
    <tableColumn id="7" xr3:uid="{DDD7F7CF-295D-47E4-9031-4CB2C7460944}" name="Dec-26" dataDxfId="93"/>
    <tableColumn id="8" xr3:uid="{11CAB541-5A8E-485D-A096-64EBB7269304}" name="Annual Total" dataDxfId="92">
      <calculatedColumnFormula>SUM(B3:G3)</calculatedColumnFormula>
    </tableColumn>
  </tableColumns>
  <tableStyleInfo name="TableStyleMedium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8CB909D-FA62-4787-B727-28D66A892B13}" name="Table26" displayName="Table26" ref="A2:F19" totalsRowShown="0" headerRowDxfId="11" dataDxfId="10">
  <autoFilter ref="A2:F19" xr:uid="{E8CB909D-FA62-4787-B727-28D66A892B13}"/>
  <tableColumns count="6">
    <tableColumn id="1" xr3:uid="{E7750BEA-AA00-4C14-9246-3C1B3E57CFB9}" name="Category (1)" dataDxfId="9"/>
    <tableColumn id="2" xr3:uid="{28125364-8BF9-41F5-8E03-75A917B7405F}" name="Category (2)" dataDxfId="8"/>
    <tableColumn id="3" xr3:uid="{5782F06C-166A-4ACD-B914-D2125C659225}" name="Category (3)" dataDxfId="7"/>
    <tableColumn id="4" xr3:uid="{5518CF29-F75A-4DB6-8983-8E2EED2C3C36}" name="Dec-26" dataDxfId="6"/>
    <tableColumn id="5" xr3:uid="{CEDACBA1-8614-416F-AAC6-FBD5CFDE96F6}" name="Dec-27" dataDxfId="5"/>
    <tableColumn id="6" xr3:uid="{3797A3C3-574D-46C6-A71C-03BB11A65DEB}" name="Dec-28" dataDxfId="4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B7C557-541E-4E70-8F51-7D3EDB1EFB65}" name="Table5" displayName="Table5" ref="M8:N52" totalsRowShown="0" headerRowDxfId="91" dataDxfId="90">
  <autoFilter ref="M8:N52" xr:uid="{D9B7C557-541E-4E70-8F51-7D3EDB1EFB65}"/>
  <tableColumns count="2">
    <tableColumn id="1" xr3:uid="{E59ED2EE-43DB-4835-924E-45D7D0A7AAFE}" name="Homely" dataDxfId="89"/>
    <tableColumn id="2" xr3:uid="{59A5536A-167D-48A0-BAA7-7D282F6F118E}" name="Data" dataDxfId="88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7136114-90D7-4B65-ACC5-09F7971FAEF8}" name="Table8" displayName="Table8" ref="P9:P12" totalsRowShown="0" headerRowDxfId="87" dataDxfId="86">
  <autoFilter ref="P9:P12" xr:uid="{A7136114-90D7-4B65-ACC5-09F7971FAEF8}"/>
  <tableColumns count="1">
    <tableColumn id="1" xr3:uid="{AFC327CC-592F-4DC8-9850-2B9E0DB1414A}" name="Note" dataDxfId="85"/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FFB4BBD-BFFB-4941-BA10-D9B5D892CCEA}" name="Table9" displayName="Table9" ref="A2:N28" totalsRowShown="0" headerRowDxfId="84">
  <autoFilter ref="A2:N28" xr:uid="{BFFB4BBD-BFFB-4941-BA10-D9B5D892CCEA}"/>
  <tableColumns count="14">
    <tableColumn id="1" xr3:uid="{84507ADE-75EE-4D34-9AE3-6033CACFBD9B}" name="Category" dataDxfId="83"/>
    <tableColumn id="2" xr3:uid="{8E0E50E0-8D45-407B-BDA6-79CBCA01D0C6}" name="Jan-27"/>
    <tableColumn id="3" xr3:uid="{23BE2B42-944F-43D4-AF81-C54A51CFFFC5}" name="Feb-27"/>
    <tableColumn id="4" xr3:uid="{B924FCBA-E018-4026-8608-EB198BB61CA8}" name="Mar-27"/>
    <tableColumn id="5" xr3:uid="{6449B3A1-9C50-4782-8FF7-325E1CD0F94A}" name="Apr-27"/>
    <tableColumn id="6" xr3:uid="{2E3FE09B-45EA-496A-B99F-7732E8C1BADC}" name="May-27"/>
    <tableColumn id="7" xr3:uid="{FF4B2227-BA41-4063-9601-AFC9979DB969}" name="Jun-27"/>
    <tableColumn id="8" xr3:uid="{07F9BB39-4989-4C62-834E-334A0CE39E44}" name="Jul-27"/>
    <tableColumn id="9" xr3:uid="{F3EA124D-8A4B-4D8F-BFB8-8BCEEBEACCF6}" name="Aug-27"/>
    <tableColumn id="10" xr3:uid="{74D4FAB9-A39A-4AE8-9997-780E349AFFF9}" name="Sep-27"/>
    <tableColumn id="11" xr3:uid="{04ACCA46-F59D-43F8-8B4F-4F5662E436DE}" name="Oct-27"/>
    <tableColumn id="12" xr3:uid="{04B7605F-EADD-4C68-A0D7-13E6FD18C1CC}" name="Nov-27"/>
    <tableColumn id="13" xr3:uid="{02C2BCB4-9D15-42AE-83B2-DCB45A26E362}" name="Dec-27"/>
    <tableColumn id="14" xr3:uid="{DF6D8433-2088-46B1-A39C-C93FE3CE6EE9}" name="Annual Total" dataDxfId="82">
      <calculatedColumnFormula>SUM(B3:M3)</calculatedColumnFormula>
    </tableColumn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C7D8A4-B1E6-4DA0-9BD1-962B7D0D2A4D}" name="Table10" displayName="Table10" ref="P8:Q52" totalsRowShown="0" headerRowDxfId="81">
  <autoFilter ref="P8:Q52" xr:uid="{76C7D8A4-B1E6-4DA0-9BD1-962B7D0D2A4D}"/>
  <tableColumns count="2">
    <tableColumn id="1" xr3:uid="{AF69D2DD-4E01-49DC-888D-019EF69F5C8D}" name="Homely" dataDxfId="80"/>
    <tableColumn id="2" xr3:uid="{2D242123-0651-4C7D-98D3-65B13D47259A}" name="Data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52B6A29-3036-49AD-9706-4DA68490418E}" name="Table11" displayName="Table11" ref="S9:S12" totalsRowShown="0" headerRowDxfId="79" dataDxfId="78">
  <autoFilter ref="S9:S12" xr:uid="{152B6A29-3036-49AD-9706-4DA68490418E}"/>
  <tableColumns count="1">
    <tableColumn id="1" xr3:uid="{256A1F1A-9671-45DB-93D1-F8B2C6AADFF9}" name="Note" dataDxfId="77"/>
  </tableColumns>
  <tableStyleInfo name="TableStyleMedium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0855AA3-EC65-4BE0-BAA1-30D45ADEFB3D}" name="Table12" displayName="Table12" ref="A2:N28" totalsRowShown="0" headerRowDxfId="76" dataDxfId="75">
  <autoFilter ref="A2:N28" xr:uid="{70855AA3-EC65-4BE0-BAA1-30D45ADEFB3D}"/>
  <tableColumns count="14">
    <tableColumn id="1" xr3:uid="{7027951E-049C-4386-B005-36E5B35DABE7}" name="Category" dataDxfId="74"/>
    <tableColumn id="2" xr3:uid="{6E035C9C-FBF7-49D2-A791-7C67FDD3E86A}" name="Jan-28" dataDxfId="73"/>
    <tableColumn id="3" xr3:uid="{69166CBE-2EB0-4073-BDFD-3429744C8A6C}" name="Feb-28" dataDxfId="72"/>
    <tableColumn id="4" xr3:uid="{A9694F48-1C8D-4902-BF57-B55EBC6F9308}" name="Mar-28" dataDxfId="71"/>
    <tableColumn id="5" xr3:uid="{7EB95BA7-5FDC-4D29-842C-4C1F3E872592}" name="Apr-28" dataDxfId="70"/>
    <tableColumn id="6" xr3:uid="{49701F24-A8BF-4A14-9D9D-21CB6A79C7E5}" name="May-28" dataDxfId="69"/>
    <tableColumn id="7" xr3:uid="{1A39B8D5-1ACE-41BB-82EB-BDE85308575B}" name="Jun-28" dataDxfId="68"/>
    <tableColumn id="8" xr3:uid="{0E0A9F44-1859-4AC4-BBE4-337D4C3035F1}" name="Jul-28" dataDxfId="67"/>
    <tableColumn id="9" xr3:uid="{B9B11301-3133-4D6E-A440-8761BB6C53F5}" name="Aug-28" dataDxfId="66"/>
    <tableColumn id="10" xr3:uid="{55AAC8B0-BE26-4E7F-8E6F-3E7B195434B4}" name="Sep-28" dataDxfId="65"/>
    <tableColumn id="11" xr3:uid="{2B836735-41A3-4726-B2EC-2E3FA55F9251}" name="Oct-28" dataDxfId="64"/>
    <tableColumn id="12" xr3:uid="{4DE611F6-6AE6-4000-B2C3-709767B58867}" name="Nov-28" dataDxfId="63"/>
    <tableColumn id="13" xr3:uid="{53C6A9C7-C8A9-4395-8FA4-39D29FAEEB84}" name="Dec-28" dataDxfId="62"/>
    <tableColumn id="14" xr3:uid="{642651A4-F309-4FF8-9AD6-A7EC95FE54EF}" name="Annual Total" dataDxfId="61">
      <calculatedColumnFormula>SUM(B3:M3)</calculatedColumnFormula>
    </tableColumn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BE9681E-7889-4B10-8E7C-77E1640FD36F}" name="Table13" displayName="Table13" ref="P8:Q52" totalsRowShown="0" headerRowDxfId="60">
  <autoFilter ref="P8:Q52" xr:uid="{1BE9681E-7889-4B10-8E7C-77E1640FD36F}"/>
  <tableColumns count="2">
    <tableColumn id="1" xr3:uid="{5568E11A-D38E-4E4E-9255-FC75060718E8}" name="Homely"/>
    <tableColumn id="2" xr3:uid="{D1AD1B43-75D0-4CBF-9D7B-AA616CA48899}" name="Data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EA65-86D7-47D3-AC8B-43114A8016C7}">
  <dimension ref="A1:B14"/>
  <sheetViews>
    <sheetView workbookViewId="0">
      <selection activeCell="A8" sqref="A8:XFD8"/>
    </sheetView>
  </sheetViews>
  <sheetFormatPr defaultRowHeight="14.4" x14ac:dyDescent="0.3"/>
  <cols>
    <col min="1" max="1" width="39.109375" bestFit="1" customWidth="1"/>
    <col min="2" max="2" width="13.77734375" bestFit="1" customWidth="1"/>
  </cols>
  <sheetData>
    <row r="1" spans="1:2" ht="22.8" x14ac:dyDescent="0.4">
      <c r="A1" s="24" t="s">
        <v>14</v>
      </c>
      <c r="B1" s="24"/>
    </row>
    <row r="2" spans="1:2" ht="15.6" x14ac:dyDescent="0.3">
      <c r="A2" s="2" t="s">
        <v>12</v>
      </c>
      <c r="B2" s="2" t="s">
        <v>13</v>
      </c>
    </row>
    <row r="3" spans="1:2" ht="15.6" x14ac:dyDescent="0.3">
      <c r="A3" s="1" t="s">
        <v>0</v>
      </c>
      <c r="B3" s="5">
        <v>82500</v>
      </c>
    </row>
    <row r="4" spans="1:2" ht="15.6" x14ac:dyDescent="0.3">
      <c r="A4" s="1" t="s">
        <v>1</v>
      </c>
      <c r="B4" s="5">
        <v>10000</v>
      </c>
    </row>
    <row r="5" spans="1:2" ht="15.6" x14ac:dyDescent="0.3">
      <c r="A5" s="1" t="s">
        <v>2</v>
      </c>
      <c r="B5" s="5">
        <v>5000</v>
      </c>
    </row>
    <row r="6" spans="1:2" ht="15.6" x14ac:dyDescent="0.3">
      <c r="A6" s="1" t="s">
        <v>3</v>
      </c>
      <c r="B6" s="5">
        <v>5000</v>
      </c>
    </row>
    <row r="7" spans="1:2" ht="15.6" x14ac:dyDescent="0.3">
      <c r="A7" s="1" t="s">
        <v>4</v>
      </c>
      <c r="B7" s="5">
        <v>1000</v>
      </c>
    </row>
    <row r="8" spans="1:2" ht="15.6" x14ac:dyDescent="0.3">
      <c r="A8" s="1" t="s">
        <v>6</v>
      </c>
      <c r="B8" s="5">
        <v>3000</v>
      </c>
    </row>
    <row r="9" spans="1:2" ht="15.6" x14ac:dyDescent="0.3">
      <c r="A9" s="1" t="s">
        <v>7</v>
      </c>
      <c r="B9" s="5">
        <v>2000</v>
      </c>
    </row>
    <row r="10" spans="1:2" ht="15.6" x14ac:dyDescent="0.3">
      <c r="A10" s="1" t="s">
        <v>8</v>
      </c>
      <c r="B10" s="5">
        <v>750</v>
      </c>
    </row>
    <row r="11" spans="1:2" ht="15.6" x14ac:dyDescent="0.3">
      <c r="A11" s="1" t="s">
        <v>9</v>
      </c>
      <c r="B11" s="5">
        <v>100</v>
      </c>
    </row>
    <row r="12" spans="1:2" ht="15.6" x14ac:dyDescent="0.3">
      <c r="A12" s="1" t="s">
        <v>10</v>
      </c>
      <c r="B12" s="5">
        <v>1000</v>
      </c>
    </row>
    <row r="13" spans="1:2" ht="15.6" x14ac:dyDescent="0.3">
      <c r="A13" s="2" t="s">
        <v>11</v>
      </c>
      <c r="B13" s="6">
        <f>SUM(B3:B12)</f>
        <v>110350</v>
      </c>
    </row>
    <row r="14" spans="1:2" ht="15.6" x14ac:dyDescent="0.3">
      <c r="A14" s="2" t="s">
        <v>89</v>
      </c>
      <c r="B14" s="6">
        <f>150000-B13</f>
        <v>39650</v>
      </c>
    </row>
  </sheetData>
  <mergeCells count="1"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C4720-34AA-43C4-9488-7E1CEC439E77}">
  <dimension ref="A1:P52"/>
  <sheetViews>
    <sheetView workbookViewId="0">
      <selection activeCell="K9" sqref="K9"/>
    </sheetView>
  </sheetViews>
  <sheetFormatPr defaultRowHeight="14.4" x14ac:dyDescent="0.3"/>
  <cols>
    <col min="1" max="1" width="24.88671875" bestFit="1" customWidth="1"/>
    <col min="2" max="7" width="11.44140625" bestFit="1" customWidth="1"/>
    <col min="8" max="8" width="15.44140625" bestFit="1" customWidth="1"/>
    <col min="13" max="13" width="92" bestFit="1" customWidth="1"/>
    <col min="14" max="14" width="12.33203125" bestFit="1" customWidth="1"/>
    <col min="16" max="16" width="160.109375" bestFit="1" customWidth="1"/>
  </cols>
  <sheetData>
    <row r="1" spans="1:16" ht="22.8" x14ac:dyDescent="0.4">
      <c r="A1" s="24" t="s">
        <v>23</v>
      </c>
      <c r="B1" s="24"/>
      <c r="C1" s="24"/>
      <c r="D1" s="24"/>
      <c r="E1" s="24"/>
      <c r="F1" s="24"/>
      <c r="G1" s="24"/>
      <c r="H1" s="24"/>
    </row>
    <row r="2" spans="1:16" ht="15.6" x14ac:dyDescent="0.3">
      <c r="A2" s="1" t="s">
        <v>12</v>
      </c>
      <c r="B2" s="7" t="s">
        <v>105</v>
      </c>
      <c r="C2" s="7" t="s">
        <v>106</v>
      </c>
      <c r="D2" s="7" t="s">
        <v>107</v>
      </c>
      <c r="E2" s="7" t="s">
        <v>108</v>
      </c>
      <c r="F2" s="7" t="s">
        <v>109</v>
      </c>
      <c r="G2" s="7" t="s">
        <v>110</v>
      </c>
      <c r="H2" s="1" t="s">
        <v>21</v>
      </c>
    </row>
    <row r="3" spans="1:16" ht="15.6" x14ac:dyDescent="0.3">
      <c r="A3" s="2" t="s">
        <v>15</v>
      </c>
      <c r="B3" s="7"/>
      <c r="C3" s="7"/>
      <c r="D3" s="7"/>
      <c r="E3" s="7"/>
      <c r="F3" s="7"/>
      <c r="G3" s="7"/>
      <c r="H3" s="5"/>
    </row>
    <row r="4" spans="1:16" ht="15.6" x14ac:dyDescent="0.3">
      <c r="A4" s="1" t="s">
        <v>43</v>
      </c>
      <c r="B4" s="5">
        <f>$N$9*$N$13</f>
        <v>38400</v>
      </c>
      <c r="C4" s="5">
        <f t="shared" ref="C4:G4" si="0">$N$9*$N$13</f>
        <v>38400</v>
      </c>
      <c r="D4" s="5">
        <f t="shared" si="0"/>
        <v>38400</v>
      </c>
      <c r="E4" s="5">
        <f t="shared" si="0"/>
        <v>38400</v>
      </c>
      <c r="F4" s="5">
        <f t="shared" si="0"/>
        <v>38400</v>
      </c>
      <c r="G4" s="5">
        <f t="shared" si="0"/>
        <v>38400</v>
      </c>
      <c r="H4" s="5">
        <f>SUM(B4:G4)</f>
        <v>230400</v>
      </c>
    </row>
    <row r="5" spans="1:16" ht="15.6" x14ac:dyDescent="0.3">
      <c r="A5" s="1" t="s">
        <v>24</v>
      </c>
      <c r="B5" s="5">
        <f>$N$11*B4</f>
        <v>5760</v>
      </c>
      <c r="C5" s="5">
        <f t="shared" ref="C5:G5" si="1">$N$11*C4</f>
        <v>5760</v>
      </c>
      <c r="D5" s="5">
        <f t="shared" si="1"/>
        <v>5760</v>
      </c>
      <c r="E5" s="5">
        <f t="shared" si="1"/>
        <v>5760</v>
      </c>
      <c r="F5" s="5">
        <f t="shared" si="1"/>
        <v>5760</v>
      </c>
      <c r="G5" s="5">
        <f t="shared" si="1"/>
        <v>5760</v>
      </c>
      <c r="H5" s="5">
        <f t="shared" ref="H5:H28" si="2">SUM(B5:G5)</f>
        <v>34560</v>
      </c>
    </row>
    <row r="6" spans="1:16" ht="15.6" x14ac:dyDescent="0.3">
      <c r="A6" s="1" t="s">
        <v>42</v>
      </c>
      <c r="B6" s="5">
        <f>$N$19*$N$16</f>
        <v>19200</v>
      </c>
      <c r="C6" s="5">
        <f t="shared" ref="C6:G6" si="3">$N$19*$N$16</f>
        <v>19200</v>
      </c>
      <c r="D6" s="5">
        <f t="shared" si="3"/>
        <v>19200</v>
      </c>
      <c r="E6" s="5">
        <f t="shared" si="3"/>
        <v>19200</v>
      </c>
      <c r="F6" s="5">
        <f t="shared" si="3"/>
        <v>19200</v>
      </c>
      <c r="G6" s="5">
        <f t="shared" si="3"/>
        <v>19200</v>
      </c>
      <c r="H6" s="5">
        <f t="shared" si="2"/>
        <v>115200</v>
      </c>
    </row>
    <row r="7" spans="1:16" ht="18.600000000000001" x14ac:dyDescent="0.3">
      <c r="A7" s="1" t="s">
        <v>111</v>
      </c>
      <c r="B7" s="5">
        <f>$N$23*$N$22</f>
        <v>32000</v>
      </c>
      <c r="C7" s="5">
        <f t="shared" ref="C7:G7" si="4">$N$23*$N$22</f>
        <v>32000</v>
      </c>
      <c r="D7" s="5">
        <f t="shared" si="4"/>
        <v>32000</v>
      </c>
      <c r="E7" s="5">
        <f t="shared" si="4"/>
        <v>32000</v>
      </c>
      <c r="F7" s="5">
        <f t="shared" si="4"/>
        <v>32000</v>
      </c>
      <c r="G7" s="5">
        <f t="shared" si="4"/>
        <v>32000</v>
      </c>
      <c r="H7" s="5">
        <f t="shared" si="2"/>
        <v>192000</v>
      </c>
    </row>
    <row r="8" spans="1:16" ht="18.600000000000001" x14ac:dyDescent="0.3">
      <c r="A8" s="1" t="s">
        <v>112</v>
      </c>
      <c r="B8" s="5">
        <f>B7*$N$24</f>
        <v>4800</v>
      </c>
      <c r="C8" s="5">
        <f t="shared" ref="C8:G8" si="5">C7*$N$24</f>
        <v>4800</v>
      </c>
      <c r="D8" s="5">
        <f t="shared" si="5"/>
        <v>4800</v>
      </c>
      <c r="E8" s="5">
        <f t="shared" si="5"/>
        <v>4800</v>
      </c>
      <c r="F8" s="5">
        <f t="shared" si="5"/>
        <v>4800</v>
      </c>
      <c r="G8" s="5">
        <f t="shared" si="5"/>
        <v>4800</v>
      </c>
      <c r="H8" s="5">
        <f t="shared" si="2"/>
        <v>28800</v>
      </c>
      <c r="M8" s="13" t="s">
        <v>22</v>
      </c>
      <c r="N8" s="13" t="s">
        <v>114</v>
      </c>
    </row>
    <row r="9" spans="1:16" ht="15.6" x14ac:dyDescent="0.3">
      <c r="A9" s="1"/>
      <c r="B9" s="1"/>
      <c r="C9" s="1"/>
      <c r="D9" s="1"/>
      <c r="E9" s="1"/>
      <c r="F9" s="1"/>
      <c r="G9" s="1"/>
      <c r="H9" s="5"/>
      <c r="M9" s="1" t="s">
        <v>26</v>
      </c>
      <c r="N9" s="5">
        <v>400</v>
      </c>
      <c r="P9" s="1" t="s">
        <v>39</v>
      </c>
    </row>
    <row r="10" spans="1:16" ht="18" x14ac:dyDescent="0.3">
      <c r="A10" s="2" t="s">
        <v>113</v>
      </c>
      <c r="B10" s="6">
        <f>SUM(B4:B8)</f>
        <v>100160</v>
      </c>
      <c r="C10" s="6">
        <f t="shared" ref="C10:G10" si="6">SUM(C4:C8)</f>
        <v>100160</v>
      </c>
      <c r="D10" s="6">
        <f t="shared" si="6"/>
        <v>100160</v>
      </c>
      <c r="E10" s="6">
        <f t="shared" si="6"/>
        <v>100160</v>
      </c>
      <c r="F10" s="6">
        <f t="shared" si="6"/>
        <v>100160</v>
      </c>
      <c r="G10" s="6">
        <f t="shared" si="6"/>
        <v>100160</v>
      </c>
      <c r="H10" s="6">
        <f t="shared" si="2"/>
        <v>600960</v>
      </c>
      <c r="M10" s="1" t="s">
        <v>25</v>
      </c>
      <c r="N10" s="14">
        <v>0.8</v>
      </c>
      <c r="P10" s="1" t="s">
        <v>45</v>
      </c>
    </row>
    <row r="11" spans="1:16" ht="15.6" x14ac:dyDescent="0.3">
      <c r="A11" s="1"/>
      <c r="B11" s="1"/>
      <c r="C11" s="1"/>
      <c r="D11" s="1"/>
      <c r="E11" s="1"/>
      <c r="F11" s="1"/>
      <c r="G11" s="1"/>
      <c r="H11" s="5"/>
      <c r="M11" s="1" t="s">
        <v>31</v>
      </c>
      <c r="N11" s="14">
        <v>0.15</v>
      </c>
      <c r="P11" s="1" t="s">
        <v>46</v>
      </c>
    </row>
    <row r="12" spans="1:16" ht="15.6" x14ac:dyDescent="0.3">
      <c r="A12" s="2" t="s">
        <v>16</v>
      </c>
      <c r="B12" s="1"/>
      <c r="C12" s="1"/>
      <c r="D12" s="1"/>
      <c r="E12" s="1"/>
      <c r="F12" s="1"/>
      <c r="G12" s="1"/>
      <c r="H12" s="5"/>
      <c r="M12" s="1" t="s">
        <v>32</v>
      </c>
      <c r="N12" s="1">
        <f>N17*N10</f>
        <v>3.2</v>
      </c>
      <c r="P12" s="1" t="s">
        <v>44</v>
      </c>
    </row>
    <row r="13" spans="1:16" ht="15.6" x14ac:dyDescent="0.3">
      <c r="A13" s="1" t="s">
        <v>17</v>
      </c>
      <c r="B13" s="8">
        <v>8953</v>
      </c>
      <c r="C13" s="8">
        <v>8953</v>
      </c>
      <c r="D13" s="8">
        <v>8953</v>
      </c>
      <c r="E13" s="8">
        <v>8953</v>
      </c>
      <c r="F13" s="8">
        <v>8953</v>
      </c>
      <c r="G13" s="8">
        <v>8953</v>
      </c>
      <c r="H13" s="5">
        <f t="shared" si="2"/>
        <v>53718</v>
      </c>
      <c r="M13" s="1" t="s">
        <v>33</v>
      </c>
      <c r="N13" s="1">
        <f>N17*N16*N10</f>
        <v>96</v>
      </c>
    </row>
    <row r="14" spans="1:16" ht="15.6" x14ac:dyDescent="0.3">
      <c r="A14" s="1" t="s">
        <v>18</v>
      </c>
      <c r="B14" s="8">
        <f>SUM(N40:N41)</f>
        <v>213</v>
      </c>
      <c r="C14" s="9">
        <f>SUM(N37:N41)</f>
        <v>1065</v>
      </c>
      <c r="D14" s="5">
        <f>SUM(N40:N41)</f>
        <v>213</v>
      </c>
      <c r="E14" s="5">
        <f>SUM(N37:N41)</f>
        <v>1065</v>
      </c>
      <c r="F14" s="5">
        <f>SUM(N40:N41)</f>
        <v>213</v>
      </c>
      <c r="G14" s="5">
        <f>SUM(N37:N41)</f>
        <v>1065</v>
      </c>
      <c r="H14" s="5">
        <f t="shared" si="2"/>
        <v>3834</v>
      </c>
      <c r="M14" s="1" t="s">
        <v>34</v>
      </c>
      <c r="N14" s="1">
        <f>N18*N12</f>
        <v>6.4</v>
      </c>
    </row>
    <row r="15" spans="1:16" ht="15.6" x14ac:dyDescent="0.3">
      <c r="A15" s="1" t="s">
        <v>19</v>
      </c>
      <c r="B15" s="5">
        <v>500</v>
      </c>
      <c r="C15" s="5">
        <v>500</v>
      </c>
      <c r="D15" s="5">
        <v>500</v>
      </c>
      <c r="E15" s="5">
        <v>500</v>
      </c>
      <c r="F15" s="5">
        <v>500</v>
      </c>
      <c r="G15" s="5">
        <v>500</v>
      </c>
      <c r="H15" s="5">
        <f t="shared" si="2"/>
        <v>3000</v>
      </c>
      <c r="M15" s="1" t="s">
        <v>35</v>
      </c>
      <c r="N15" s="5">
        <v>100</v>
      </c>
    </row>
    <row r="16" spans="1:16" ht="15.6" x14ac:dyDescent="0.3">
      <c r="A16" s="1" t="s">
        <v>62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7355</v>
      </c>
      <c r="H16" s="5">
        <f t="shared" si="2"/>
        <v>7355</v>
      </c>
      <c r="M16" s="1" t="s">
        <v>27</v>
      </c>
      <c r="N16" s="1">
        <v>30</v>
      </c>
    </row>
    <row r="17" spans="1:14" ht="15.6" x14ac:dyDescent="0.3">
      <c r="A17" s="1" t="s">
        <v>5</v>
      </c>
      <c r="B17" s="5">
        <v>390</v>
      </c>
      <c r="C17" s="5">
        <v>390</v>
      </c>
      <c r="D17" s="5">
        <v>390</v>
      </c>
      <c r="E17" s="5">
        <v>390</v>
      </c>
      <c r="F17" s="5">
        <v>390</v>
      </c>
      <c r="G17" s="5">
        <v>390</v>
      </c>
      <c r="H17" s="5">
        <f t="shared" si="2"/>
        <v>2340</v>
      </c>
      <c r="M17" s="1" t="s">
        <v>28</v>
      </c>
      <c r="N17" s="1">
        <v>4</v>
      </c>
    </row>
    <row r="18" spans="1:14" ht="15.6" x14ac:dyDescent="0.3">
      <c r="A18" s="1" t="s">
        <v>76</v>
      </c>
      <c r="B18" s="5">
        <f>$N$45*$N$43</f>
        <v>5760</v>
      </c>
      <c r="C18" s="5">
        <f t="shared" ref="C18:G18" si="7">$N$45*$N$43</f>
        <v>5760</v>
      </c>
      <c r="D18" s="5">
        <f t="shared" si="7"/>
        <v>5760</v>
      </c>
      <c r="E18" s="5">
        <f t="shared" si="7"/>
        <v>5760</v>
      </c>
      <c r="F18" s="5">
        <f t="shared" si="7"/>
        <v>5760</v>
      </c>
      <c r="G18" s="5">
        <f t="shared" si="7"/>
        <v>5760</v>
      </c>
      <c r="H18" s="5">
        <f t="shared" si="2"/>
        <v>34560</v>
      </c>
      <c r="M18" s="1" t="s">
        <v>29</v>
      </c>
      <c r="N18" s="1">
        <v>2</v>
      </c>
    </row>
    <row r="19" spans="1:14" ht="15.6" x14ac:dyDescent="0.3">
      <c r="A19" s="1" t="s">
        <v>75</v>
      </c>
      <c r="B19" s="5">
        <f t="shared" ref="B19:G19" si="8">$B$4*$N$47</f>
        <v>5760</v>
      </c>
      <c r="C19" s="5">
        <f t="shared" si="8"/>
        <v>5760</v>
      </c>
      <c r="D19" s="5">
        <f t="shared" si="8"/>
        <v>5760</v>
      </c>
      <c r="E19" s="5">
        <f t="shared" si="8"/>
        <v>5760</v>
      </c>
      <c r="F19" s="5">
        <f t="shared" si="8"/>
        <v>5760</v>
      </c>
      <c r="G19" s="5">
        <f t="shared" si="8"/>
        <v>5760</v>
      </c>
      <c r="H19" s="5">
        <f t="shared" si="2"/>
        <v>34560</v>
      </c>
      <c r="M19" s="1" t="s">
        <v>36</v>
      </c>
      <c r="N19" s="5">
        <f>N14*N15</f>
        <v>640</v>
      </c>
    </row>
    <row r="20" spans="1:14" ht="15.6" x14ac:dyDescent="0.3">
      <c r="A20" s="1" t="s">
        <v>20</v>
      </c>
      <c r="B20" s="5">
        <v>500</v>
      </c>
      <c r="C20" s="5">
        <v>500</v>
      </c>
      <c r="D20" s="5">
        <v>500</v>
      </c>
      <c r="E20" s="5">
        <v>500</v>
      </c>
      <c r="F20" s="5">
        <v>500</v>
      </c>
      <c r="G20" s="5">
        <v>500</v>
      </c>
      <c r="H20" s="5">
        <f t="shared" si="2"/>
        <v>3000</v>
      </c>
      <c r="M20" s="1" t="s">
        <v>30</v>
      </c>
      <c r="N20" s="1">
        <v>3</v>
      </c>
    </row>
    <row r="21" spans="1:14" ht="15.6" x14ac:dyDescent="0.3">
      <c r="A21" s="1" t="s">
        <v>68</v>
      </c>
      <c r="B21" s="5">
        <f>B7*$N$48</f>
        <v>11200</v>
      </c>
      <c r="C21" s="5">
        <f t="shared" ref="C21:G21" si="9">C7*$N$48</f>
        <v>11200</v>
      </c>
      <c r="D21" s="5">
        <f t="shared" si="9"/>
        <v>11200</v>
      </c>
      <c r="E21" s="5">
        <f t="shared" si="9"/>
        <v>11200</v>
      </c>
      <c r="F21" s="5">
        <f t="shared" si="9"/>
        <v>11200</v>
      </c>
      <c r="G21" s="5">
        <f t="shared" si="9"/>
        <v>11200</v>
      </c>
      <c r="H21" s="5">
        <f t="shared" si="2"/>
        <v>67200</v>
      </c>
      <c r="M21" s="1" t="s">
        <v>37</v>
      </c>
      <c r="N21" s="1">
        <f>N13/N20</f>
        <v>32</v>
      </c>
    </row>
    <row r="22" spans="1:14" ht="15.6" x14ac:dyDescent="0.3">
      <c r="A22" s="1" t="s">
        <v>71</v>
      </c>
      <c r="B22" s="5">
        <f>$N$51*$N$50</f>
        <v>3500</v>
      </c>
      <c r="C22" s="5">
        <f t="shared" ref="C22:G22" si="10">$N$51*$N$50</f>
        <v>3500</v>
      </c>
      <c r="D22" s="5">
        <f t="shared" si="10"/>
        <v>3500</v>
      </c>
      <c r="E22" s="5">
        <f t="shared" si="10"/>
        <v>3500</v>
      </c>
      <c r="F22" s="5">
        <f t="shared" si="10"/>
        <v>3500</v>
      </c>
      <c r="G22" s="5">
        <f t="shared" si="10"/>
        <v>3500</v>
      </c>
      <c r="H22" s="5">
        <f t="shared" si="2"/>
        <v>21000</v>
      </c>
      <c r="M22" s="1" t="s">
        <v>38</v>
      </c>
      <c r="N22" s="1">
        <f>N21*N18</f>
        <v>64</v>
      </c>
    </row>
    <row r="23" spans="1:14" ht="15.6" x14ac:dyDescent="0.3">
      <c r="A23" s="1"/>
      <c r="B23" s="11"/>
      <c r="C23" s="1"/>
      <c r="D23" s="1"/>
      <c r="E23" s="1"/>
      <c r="F23" s="1"/>
      <c r="G23" s="1"/>
      <c r="H23" s="5"/>
      <c r="M23" s="1" t="s">
        <v>40</v>
      </c>
      <c r="N23" s="5">
        <v>500</v>
      </c>
    </row>
    <row r="24" spans="1:14" ht="15.6" x14ac:dyDescent="0.3">
      <c r="A24" s="2" t="s">
        <v>69</v>
      </c>
      <c r="B24" s="12">
        <f>SUM(B13:B22)</f>
        <v>36776</v>
      </c>
      <c r="C24" s="12">
        <f t="shared" ref="C24:F24" si="11">SUM(C13:C22)</f>
        <v>37628</v>
      </c>
      <c r="D24" s="12">
        <f t="shared" si="11"/>
        <v>36776</v>
      </c>
      <c r="E24" s="12">
        <f t="shared" si="11"/>
        <v>37628</v>
      </c>
      <c r="F24" s="12">
        <f t="shared" si="11"/>
        <v>36776</v>
      </c>
      <c r="G24" s="12">
        <f>SUM(G13:G22)</f>
        <v>44983</v>
      </c>
      <c r="H24" s="6">
        <f t="shared" si="2"/>
        <v>230567</v>
      </c>
      <c r="M24" s="1" t="s">
        <v>41</v>
      </c>
      <c r="N24" s="14">
        <v>0.15</v>
      </c>
    </row>
    <row r="25" spans="1:14" ht="15.6" x14ac:dyDescent="0.3">
      <c r="A25" s="1"/>
      <c r="B25" s="1"/>
      <c r="C25" s="1"/>
      <c r="D25" s="1"/>
      <c r="E25" s="1"/>
      <c r="F25" s="1"/>
      <c r="G25" s="1"/>
      <c r="H25" s="5"/>
      <c r="M25" s="1"/>
      <c r="N25" s="1"/>
    </row>
    <row r="26" spans="1:14" ht="15.6" x14ac:dyDescent="0.3">
      <c r="A26" s="2" t="s">
        <v>78</v>
      </c>
      <c r="B26" s="6">
        <f>B10-B24</f>
        <v>63384</v>
      </c>
      <c r="C26" s="6">
        <f t="shared" ref="C26:G26" si="12">C10-C24</f>
        <v>62532</v>
      </c>
      <c r="D26" s="6">
        <f t="shared" si="12"/>
        <v>63384</v>
      </c>
      <c r="E26" s="6">
        <f t="shared" si="12"/>
        <v>62532</v>
      </c>
      <c r="F26" s="6">
        <f t="shared" si="12"/>
        <v>63384</v>
      </c>
      <c r="G26" s="6">
        <f t="shared" si="12"/>
        <v>55177</v>
      </c>
      <c r="H26" s="6">
        <f t="shared" si="2"/>
        <v>370393</v>
      </c>
      <c r="M26" s="1" t="s">
        <v>47</v>
      </c>
      <c r="N26" s="5">
        <v>1650000</v>
      </c>
    </row>
    <row r="27" spans="1:14" ht="15.6" x14ac:dyDescent="0.3">
      <c r="A27" s="1" t="s">
        <v>74</v>
      </c>
      <c r="B27" s="5">
        <f>B26*$N$52</f>
        <v>10141.44</v>
      </c>
      <c r="C27" s="5">
        <f t="shared" ref="C27:G27" si="13">C26*$N$52</f>
        <v>10005.120000000001</v>
      </c>
      <c r="D27" s="5">
        <f t="shared" si="13"/>
        <v>10141.44</v>
      </c>
      <c r="E27" s="5">
        <f t="shared" si="13"/>
        <v>10005.120000000001</v>
      </c>
      <c r="F27" s="5">
        <f t="shared" si="13"/>
        <v>10141.44</v>
      </c>
      <c r="G27" s="5">
        <f t="shared" si="13"/>
        <v>8828.32</v>
      </c>
      <c r="H27" s="5">
        <f t="shared" si="2"/>
        <v>59262.880000000005</v>
      </c>
      <c r="M27" s="1" t="s">
        <v>48</v>
      </c>
      <c r="N27" s="5">
        <v>82500</v>
      </c>
    </row>
    <row r="28" spans="1:14" ht="15.6" x14ac:dyDescent="0.3">
      <c r="A28" s="2" t="s">
        <v>77</v>
      </c>
      <c r="B28" s="6">
        <f>B26-B27</f>
        <v>53242.559999999998</v>
      </c>
      <c r="C28" s="6">
        <f t="shared" ref="C28:G28" si="14">C26-C27</f>
        <v>52526.879999999997</v>
      </c>
      <c r="D28" s="6">
        <f t="shared" si="14"/>
        <v>53242.559999999998</v>
      </c>
      <c r="E28" s="6">
        <f t="shared" si="14"/>
        <v>52526.879999999997</v>
      </c>
      <c r="F28" s="6">
        <f t="shared" si="14"/>
        <v>53242.559999999998</v>
      </c>
      <c r="G28" s="6">
        <f t="shared" si="14"/>
        <v>46348.68</v>
      </c>
      <c r="H28" s="6">
        <f t="shared" si="2"/>
        <v>311130.12</v>
      </c>
      <c r="M28" s="1" t="s">
        <v>49</v>
      </c>
      <c r="N28" s="1">
        <v>5</v>
      </c>
    </row>
    <row r="29" spans="1:14" ht="15.6" x14ac:dyDescent="0.3">
      <c r="M29" s="1" t="s">
        <v>50</v>
      </c>
      <c r="N29" s="15">
        <v>4.5400000000000003E-2</v>
      </c>
    </row>
    <row r="30" spans="1:14" ht="15.6" x14ac:dyDescent="0.3">
      <c r="M30" s="1" t="s">
        <v>51</v>
      </c>
      <c r="N30" s="1" t="s">
        <v>52</v>
      </c>
    </row>
    <row r="31" spans="1:14" ht="15.6" x14ac:dyDescent="0.3">
      <c r="M31" s="1" t="s">
        <v>53</v>
      </c>
      <c r="N31" s="1">
        <v>25</v>
      </c>
    </row>
    <row r="32" spans="1:14" ht="15.6" x14ac:dyDescent="0.3">
      <c r="M32" s="1" t="s">
        <v>54</v>
      </c>
      <c r="N32" s="5">
        <f>N26-N27+N33</f>
        <v>1604200</v>
      </c>
    </row>
    <row r="33" spans="13:14" ht="15.6" x14ac:dyDescent="0.3">
      <c r="M33" s="1" t="s">
        <v>55</v>
      </c>
      <c r="N33" s="5">
        <v>36700</v>
      </c>
    </row>
    <row r="34" spans="13:14" ht="15.6" x14ac:dyDescent="0.3">
      <c r="M34" s="1" t="s">
        <v>56</v>
      </c>
      <c r="N34" s="1">
        <v>12</v>
      </c>
    </row>
    <row r="35" spans="13:14" ht="15.6" x14ac:dyDescent="0.3">
      <c r="M35" s="1"/>
      <c r="N35" s="1"/>
    </row>
    <row r="36" spans="13:14" ht="15.6" x14ac:dyDescent="0.3">
      <c r="M36" s="1"/>
      <c r="N36" s="1"/>
    </row>
    <row r="37" spans="13:14" ht="15.6" x14ac:dyDescent="0.3">
      <c r="M37" s="1" t="s">
        <v>58</v>
      </c>
      <c r="N37" s="5">
        <f>160*2</f>
        <v>320</v>
      </c>
    </row>
    <row r="38" spans="13:14" ht="15.6" x14ac:dyDescent="0.3">
      <c r="M38" s="1" t="s">
        <v>57</v>
      </c>
      <c r="N38" s="5">
        <f>2*116</f>
        <v>232</v>
      </c>
    </row>
    <row r="39" spans="13:14" ht="15.6" x14ac:dyDescent="0.3">
      <c r="M39" s="1" t="s">
        <v>59</v>
      </c>
      <c r="N39" s="5">
        <f>150*2</f>
        <v>300</v>
      </c>
    </row>
    <row r="40" spans="13:14" ht="15.6" x14ac:dyDescent="0.3">
      <c r="M40" s="1" t="s">
        <v>60</v>
      </c>
      <c r="N40" s="5">
        <v>190</v>
      </c>
    </row>
    <row r="41" spans="13:14" ht="15.6" x14ac:dyDescent="0.3">
      <c r="M41" s="1" t="s">
        <v>61</v>
      </c>
      <c r="N41" s="5">
        <v>23</v>
      </c>
    </row>
    <row r="42" spans="13:14" ht="15.6" x14ac:dyDescent="0.3">
      <c r="M42" s="1"/>
      <c r="N42" s="1"/>
    </row>
    <row r="43" spans="13:14" ht="15.6" x14ac:dyDescent="0.3">
      <c r="M43" s="1" t="s">
        <v>63</v>
      </c>
      <c r="N43" s="1">
        <f>N14*N16</f>
        <v>192</v>
      </c>
    </row>
    <row r="44" spans="13:14" ht="15.6" x14ac:dyDescent="0.3">
      <c r="M44" s="1" t="s">
        <v>64</v>
      </c>
      <c r="N44" s="14">
        <v>0.3</v>
      </c>
    </row>
    <row r="45" spans="13:14" ht="15.6" x14ac:dyDescent="0.3">
      <c r="M45" s="1" t="s">
        <v>65</v>
      </c>
      <c r="N45" s="10">
        <f>N44*N15</f>
        <v>30</v>
      </c>
    </row>
    <row r="46" spans="13:14" ht="15.6" x14ac:dyDescent="0.3">
      <c r="M46" s="1"/>
      <c r="N46" s="1"/>
    </row>
    <row r="47" spans="13:14" ht="15.6" x14ac:dyDescent="0.3">
      <c r="M47" s="1" t="s">
        <v>66</v>
      </c>
      <c r="N47" s="14">
        <v>0.15</v>
      </c>
    </row>
    <row r="48" spans="13:14" ht="15.6" x14ac:dyDescent="0.3">
      <c r="M48" s="1" t="s">
        <v>67</v>
      </c>
      <c r="N48" s="14">
        <v>0.35</v>
      </c>
    </row>
    <row r="49" spans="13:14" ht="15.6" x14ac:dyDescent="0.3">
      <c r="M49" s="1" t="s">
        <v>70</v>
      </c>
      <c r="N49" s="5">
        <f>PMT($N$29/$N$34,$N$31*$N$34,$N$32)</f>
        <v>-8953.1256481184464</v>
      </c>
    </row>
    <row r="50" spans="13:14" ht="15.6" x14ac:dyDescent="0.3">
      <c r="M50" s="1" t="s">
        <v>72</v>
      </c>
      <c r="N50" s="5">
        <v>3500</v>
      </c>
    </row>
    <row r="51" spans="13:14" ht="15.6" x14ac:dyDescent="0.3">
      <c r="M51" s="1" t="s">
        <v>73</v>
      </c>
      <c r="N51" s="1">
        <v>1</v>
      </c>
    </row>
    <row r="52" spans="13:14" ht="15.6" x14ac:dyDescent="0.3">
      <c r="M52" s="1" t="s">
        <v>74</v>
      </c>
      <c r="N52" s="14">
        <v>0.16</v>
      </c>
    </row>
  </sheetData>
  <mergeCells count="1">
    <mergeCell ref="A1:H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6E58-5DC9-4C4A-86D9-157CE79D1C62}">
  <dimension ref="A1:S52"/>
  <sheetViews>
    <sheetView tabSelected="1" workbookViewId="0">
      <selection activeCell="N34" sqref="N34"/>
    </sheetView>
  </sheetViews>
  <sheetFormatPr defaultRowHeight="14.4" x14ac:dyDescent="0.3"/>
  <cols>
    <col min="1" max="1" width="24.88671875" bestFit="1" customWidth="1"/>
    <col min="2" max="3" width="9.88671875" bestFit="1" customWidth="1"/>
    <col min="4" max="4" width="10.21875" bestFit="1" customWidth="1"/>
    <col min="5" max="5" width="9.88671875" bestFit="1" customWidth="1"/>
    <col min="6" max="6" width="10.44140625" bestFit="1" customWidth="1"/>
    <col min="7" max="8" width="9.88671875" bestFit="1" customWidth="1"/>
    <col min="9" max="9" width="10" bestFit="1" customWidth="1"/>
    <col min="10" max="11" width="9.88671875" bestFit="1" customWidth="1"/>
    <col min="12" max="12" width="10" bestFit="1" customWidth="1"/>
    <col min="13" max="13" width="9.88671875" bestFit="1" customWidth="1"/>
    <col min="14" max="14" width="15.44140625" bestFit="1" customWidth="1"/>
    <col min="15" max="15" width="11.21875" bestFit="1" customWidth="1"/>
    <col min="16" max="16" width="92" bestFit="1" customWidth="1"/>
    <col min="17" max="17" width="11.109375" customWidth="1"/>
    <col min="19" max="19" width="160.109375" bestFit="1" customWidth="1"/>
  </cols>
  <sheetData>
    <row r="1" spans="1:19" ht="22.8" x14ac:dyDescent="0.4">
      <c r="A1" s="24" t="s">
        <v>79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9" ht="15.6" x14ac:dyDescent="0.3">
      <c r="A2" s="1" t="s">
        <v>12</v>
      </c>
      <c r="B2" s="7" t="s">
        <v>115</v>
      </c>
      <c r="C2" s="7" t="s">
        <v>116</v>
      </c>
      <c r="D2" s="7" t="s">
        <v>117</v>
      </c>
      <c r="E2" s="7" t="s">
        <v>118</v>
      </c>
      <c r="F2" s="7" t="s">
        <v>119</v>
      </c>
      <c r="G2" s="7" t="s">
        <v>120</v>
      </c>
      <c r="H2" s="7" t="s">
        <v>121</v>
      </c>
      <c r="I2" s="7" t="s">
        <v>122</v>
      </c>
      <c r="J2" s="7" t="s">
        <v>123</v>
      </c>
      <c r="K2" s="7" t="s">
        <v>124</v>
      </c>
      <c r="L2" s="7" t="s">
        <v>125</v>
      </c>
      <c r="M2" s="7" t="s">
        <v>126</v>
      </c>
      <c r="N2" s="7" t="s">
        <v>21</v>
      </c>
      <c r="O2" s="3"/>
      <c r="P2" s="3"/>
    </row>
    <row r="3" spans="1:19" ht="15.6" x14ac:dyDescent="0.3">
      <c r="A3" s="2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5"/>
      <c r="O3" s="3"/>
      <c r="P3" s="3"/>
    </row>
    <row r="4" spans="1:19" ht="15.6" x14ac:dyDescent="0.3">
      <c r="A4" s="1" t="s">
        <v>43</v>
      </c>
      <c r="B4" s="5">
        <f>$Q$9*$Q$13</f>
        <v>40800</v>
      </c>
      <c r="C4" s="5">
        <f t="shared" ref="C4:M4" si="0">$Q$9*$Q$13</f>
        <v>40800</v>
      </c>
      <c r="D4" s="5">
        <f t="shared" si="0"/>
        <v>40800</v>
      </c>
      <c r="E4" s="5">
        <f t="shared" si="0"/>
        <v>40800</v>
      </c>
      <c r="F4" s="5">
        <f t="shared" si="0"/>
        <v>40800</v>
      </c>
      <c r="G4" s="5">
        <f t="shared" si="0"/>
        <v>40800</v>
      </c>
      <c r="H4" s="5">
        <f t="shared" si="0"/>
        <v>40800</v>
      </c>
      <c r="I4" s="5">
        <f t="shared" si="0"/>
        <v>40800</v>
      </c>
      <c r="J4" s="5">
        <f t="shared" si="0"/>
        <v>40800</v>
      </c>
      <c r="K4" s="5">
        <f t="shared" si="0"/>
        <v>40800</v>
      </c>
      <c r="L4" s="5">
        <f t="shared" si="0"/>
        <v>40800</v>
      </c>
      <c r="M4" s="5">
        <f t="shared" si="0"/>
        <v>40800</v>
      </c>
      <c r="N4" s="5">
        <f>SUM(B4:M4)</f>
        <v>489600</v>
      </c>
    </row>
    <row r="5" spans="1:19" ht="15.6" x14ac:dyDescent="0.3">
      <c r="A5" s="1" t="s">
        <v>24</v>
      </c>
      <c r="B5" s="5">
        <f>$Q$11*B4</f>
        <v>6936.0000000000009</v>
      </c>
      <c r="C5" s="5">
        <f t="shared" ref="C5:M5" si="1">$Q$11*C4</f>
        <v>6936.0000000000009</v>
      </c>
      <c r="D5" s="5">
        <f t="shared" si="1"/>
        <v>6936.0000000000009</v>
      </c>
      <c r="E5" s="5">
        <f t="shared" si="1"/>
        <v>6936.0000000000009</v>
      </c>
      <c r="F5" s="5">
        <f t="shared" si="1"/>
        <v>6936.0000000000009</v>
      </c>
      <c r="G5" s="5">
        <f t="shared" si="1"/>
        <v>6936.0000000000009</v>
      </c>
      <c r="H5" s="5">
        <f t="shared" si="1"/>
        <v>6936.0000000000009</v>
      </c>
      <c r="I5" s="5">
        <f t="shared" si="1"/>
        <v>6936.0000000000009</v>
      </c>
      <c r="J5" s="5">
        <f t="shared" si="1"/>
        <v>6936.0000000000009</v>
      </c>
      <c r="K5" s="5">
        <f t="shared" si="1"/>
        <v>6936.0000000000009</v>
      </c>
      <c r="L5" s="5">
        <f t="shared" si="1"/>
        <v>6936.0000000000009</v>
      </c>
      <c r="M5" s="5">
        <f t="shared" si="1"/>
        <v>6936.0000000000009</v>
      </c>
      <c r="N5" s="5">
        <f t="shared" ref="N5:N28" si="2">SUM(B5:M5)</f>
        <v>83232.000000000015</v>
      </c>
    </row>
    <row r="6" spans="1:19" ht="15.6" x14ac:dyDescent="0.3">
      <c r="A6" s="1" t="s">
        <v>42</v>
      </c>
      <c r="B6" s="5">
        <f>$Q$19*$Q$16</f>
        <v>22080</v>
      </c>
      <c r="C6" s="5">
        <f t="shared" ref="C6:M6" si="3">$Q$19*$Q$16</f>
        <v>22080</v>
      </c>
      <c r="D6" s="5">
        <f t="shared" si="3"/>
        <v>22080</v>
      </c>
      <c r="E6" s="5">
        <f t="shared" si="3"/>
        <v>22080</v>
      </c>
      <c r="F6" s="5">
        <f t="shared" si="3"/>
        <v>22080</v>
      </c>
      <c r="G6" s="5">
        <f t="shared" si="3"/>
        <v>22080</v>
      </c>
      <c r="H6" s="5">
        <f t="shared" si="3"/>
        <v>22080</v>
      </c>
      <c r="I6" s="5">
        <f t="shared" si="3"/>
        <v>22080</v>
      </c>
      <c r="J6" s="5">
        <f t="shared" si="3"/>
        <v>22080</v>
      </c>
      <c r="K6" s="5">
        <f t="shared" si="3"/>
        <v>22080</v>
      </c>
      <c r="L6" s="5">
        <f t="shared" si="3"/>
        <v>22080</v>
      </c>
      <c r="M6" s="5">
        <f t="shared" si="3"/>
        <v>22080</v>
      </c>
      <c r="N6" s="5">
        <f t="shared" si="2"/>
        <v>264960</v>
      </c>
    </row>
    <row r="7" spans="1:19" ht="18.600000000000001" x14ac:dyDescent="0.3">
      <c r="A7" s="1" t="s">
        <v>111</v>
      </c>
      <c r="B7" s="5">
        <f>$Q$23*$Q$22</f>
        <v>35200</v>
      </c>
      <c r="C7" s="5">
        <f t="shared" ref="C7:M7" si="4">$Q$23*$Q$22</f>
        <v>35200</v>
      </c>
      <c r="D7" s="5">
        <f t="shared" si="4"/>
        <v>35200</v>
      </c>
      <c r="E7" s="5">
        <f t="shared" si="4"/>
        <v>35200</v>
      </c>
      <c r="F7" s="5">
        <f t="shared" si="4"/>
        <v>35200</v>
      </c>
      <c r="G7" s="5">
        <f t="shared" si="4"/>
        <v>35200</v>
      </c>
      <c r="H7" s="5">
        <f t="shared" si="4"/>
        <v>35200</v>
      </c>
      <c r="I7" s="5">
        <f t="shared" si="4"/>
        <v>35200</v>
      </c>
      <c r="J7" s="5">
        <f t="shared" si="4"/>
        <v>35200</v>
      </c>
      <c r="K7" s="5">
        <f t="shared" si="4"/>
        <v>35200</v>
      </c>
      <c r="L7" s="5">
        <f t="shared" si="4"/>
        <v>35200</v>
      </c>
      <c r="M7" s="5">
        <f t="shared" si="4"/>
        <v>35200</v>
      </c>
      <c r="N7" s="5">
        <f t="shared" si="2"/>
        <v>422400</v>
      </c>
    </row>
    <row r="8" spans="1:19" ht="18.600000000000001" x14ac:dyDescent="0.3">
      <c r="A8" s="1" t="s">
        <v>112</v>
      </c>
      <c r="B8" s="5">
        <f>B7*$Q$24</f>
        <v>5280</v>
      </c>
      <c r="C8" s="5">
        <f t="shared" ref="C8:M8" si="5">C7*$Q$24</f>
        <v>5280</v>
      </c>
      <c r="D8" s="5">
        <f t="shared" si="5"/>
        <v>5280</v>
      </c>
      <c r="E8" s="5">
        <f t="shared" si="5"/>
        <v>5280</v>
      </c>
      <c r="F8" s="5">
        <f t="shared" si="5"/>
        <v>5280</v>
      </c>
      <c r="G8" s="5">
        <f t="shared" si="5"/>
        <v>5280</v>
      </c>
      <c r="H8" s="5">
        <f t="shared" si="5"/>
        <v>5280</v>
      </c>
      <c r="I8" s="5">
        <f t="shared" si="5"/>
        <v>5280</v>
      </c>
      <c r="J8" s="5">
        <f t="shared" si="5"/>
        <v>5280</v>
      </c>
      <c r="K8" s="5">
        <f t="shared" si="5"/>
        <v>5280</v>
      </c>
      <c r="L8" s="5">
        <f t="shared" si="5"/>
        <v>5280</v>
      </c>
      <c r="M8" s="5">
        <f t="shared" si="5"/>
        <v>5280</v>
      </c>
      <c r="N8" s="5">
        <f t="shared" si="2"/>
        <v>63360</v>
      </c>
      <c r="P8" s="13" t="s">
        <v>22</v>
      </c>
      <c r="Q8" s="13" t="s">
        <v>114</v>
      </c>
    </row>
    <row r="9" spans="1:19" ht="15.6" x14ac:dyDescent="0.3">
      <c r="A9" s="1"/>
      <c r="B9" s="1"/>
      <c r="C9" s="1"/>
      <c r="D9" s="1"/>
      <c r="E9" s="1"/>
      <c r="F9" s="1"/>
      <c r="G9" s="1"/>
      <c r="H9" s="5"/>
      <c r="I9" s="1"/>
      <c r="J9" s="1"/>
      <c r="K9" s="1"/>
      <c r="L9" s="1"/>
      <c r="M9" s="1"/>
      <c r="N9" s="5"/>
      <c r="P9" s="1" t="s">
        <v>26</v>
      </c>
      <c r="Q9" s="5">
        <v>425</v>
      </c>
      <c r="S9" s="1" t="s">
        <v>39</v>
      </c>
    </row>
    <row r="10" spans="1:19" ht="18" x14ac:dyDescent="0.3">
      <c r="A10" s="2" t="s">
        <v>113</v>
      </c>
      <c r="B10" s="6">
        <f>SUM(B4:B8)</f>
        <v>110296</v>
      </c>
      <c r="C10" s="6">
        <f t="shared" ref="C10:M10" si="6">SUM(C4:C8)</f>
        <v>110296</v>
      </c>
      <c r="D10" s="6">
        <f t="shared" si="6"/>
        <v>110296</v>
      </c>
      <c r="E10" s="6">
        <f t="shared" si="6"/>
        <v>110296</v>
      </c>
      <c r="F10" s="6">
        <f t="shared" si="6"/>
        <v>110296</v>
      </c>
      <c r="G10" s="6">
        <f t="shared" si="6"/>
        <v>110296</v>
      </c>
      <c r="H10" s="6">
        <f t="shared" si="6"/>
        <v>110296</v>
      </c>
      <c r="I10" s="6">
        <f t="shared" si="6"/>
        <v>110296</v>
      </c>
      <c r="J10" s="6">
        <f t="shared" si="6"/>
        <v>110296</v>
      </c>
      <c r="K10" s="6">
        <f t="shared" si="6"/>
        <v>110296</v>
      </c>
      <c r="L10" s="6">
        <f t="shared" si="6"/>
        <v>110296</v>
      </c>
      <c r="M10" s="6">
        <f t="shared" si="6"/>
        <v>110296</v>
      </c>
      <c r="N10" s="6">
        <f t="shared" si="2"/>
        <v>1323552</v>
      </c>
      <c r="P10" s="1" t="s">
        <v>25</v>
      </c>
      <c r="Q10" s="14">
        <v>0.8</v>
      </c>
      <c r="S10" s="1" t="s">
        <v>45</v>
      </c>
    </row>
    <row r="11" spans="1:19" ht="15.6" x14ac:dyDescent="0.3">
      <c r="A11" s="1"/>
      <c r="B11" s="1"/>
      <c r="C11" s="1"/>
      <c r="D11" s="1"/>
      <c r="E11" s="1"/>
      <c r="F11" s="1"/>
      <c r="G11" s="1"/>
      <c r="H11" s="5"/>
      <c r="I11" s="1"/>
      <c r="J11" s="1"/>
      <c r="K11" s="1"/>
      <c r="L11" s="1"/>
      <c r="M11" s="1"/>
      <c r="N11" s="5"/>
      <c r="P11" s="1" t="s">
        <v>31</v>
      </c>
      <c r="Q11" s="14">
        <v>0.17</v>
      </c>
      <c r="S11" s="1" t="s">
        <v>46</v>
      </c>
    </row>
    <row r="12" spans="1:19" ht="15.6" x14ac:dyDescent="0.3">
      <c r="A12" s="2" t="s">
        <v>16</v>
      </c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5"/>
      <c r="P12" s="1" t="s">
        <v>32</v>
      </c>
      <c r="Q12" s="1">
        <f>Q17*Q10</f>
        <v>3.2</v>
      </c>
      <c r="S12" s="1" t="s">
        <v>44</v>
      </c>
    </row>
    <row r="13" spans="1:19" ht="15.6" x14ac:dyDescent="0.3">
      <c r="A13" s="1" t="s">
        <v>17</v>
      </c>
      <c r="B13" s="8">
        <v>8953</v>
      </c>
      <c r="C13" s="8">
        <v>8953</v>
      </c>
      <c r="D13" s="8">
        <v>8953</v>
      </c>
      <c r="E13" s="8">
        <v>8953</v>
      </c>
      <c r="F13" s="8">
        <v>8953</v>
      </c>
      <c r="G13" s="8">
        <v>8953</v>
      </c>
      <c r="H13" s="8">
        <v>8953</v>
      </c>
      <c r="I13" s="8">
        <v>8953</v>
      </c>
      <c r="J13" s="8">
        <v>8953</v>
      </c>
      <c r="K13" s="8">
        <v>8953</v>
      </c>
      <c r="L13" s="8">
        <v>8953</v>
      </c>
      <c r="M13" s="8">
        <v>8953</v>
      </c>
      <c r="N13" s="5">
        <f t="shared" si="2"/>
        <v>107436</v>
      </c>
      <c r="P13" s="1" t="s">
        <v>33</v>
      </c>
      <c r="Q13" s="1">
        <f>Q17*Q16*Q10</f>
        <v>96</v>
      </c>
    </row>
    <row r="14" spans="1:19" ht="15.6" x14ac:dyDescent="0.3">
      <c r="A14" s="1" t="s">
        <v>18</v>
      </c>
      <c r="B14" s="8">
        <f>SUM(Q40:Q41)</f>
        <v>213</v>
      </c>
      <c r="C14" s="9">
        <f>SUM(Q37:Q41)</f>
        <v>1065</v>
      </c>
      <c r="D14" s="5">
        <f>SUM(Q40:Q41)</f>
        <v>213</v>
      </c>
      <c r="E14" s="5">
        <f>SUM(Q37:Q41)</f>
        <v>1065</v>
      </c>
      <c r="F14" s="5">
        <f>SUM(Q40:Q41)</f>
        <v>213</v>
      </c>
      <c r="G14" s="5">
        <f>SUM(Q37:Q41)</f>
        <v>1065</v>
      </c>
      <c r="H14" s="5">
        <f>SUM(Q40:Q41)</f>
        <v>213</v>
      </c>
      <c r="I14" s="5">
        <f>SUM(Q37:Q41)</f>
        <v>1065</v>
      </c>
      <c r="J14" s="5">
        <f>SUM(Q40:Q41)</f>
        <v>213</v>
      </c>
      <c r="K14" s="5">
        <f>SUM(Q37:Q41)</f>
        <v>1065</v>
      </c>
      <c r="L14" s="5">
        <f>SUM(Q40:Q41)</f>
        <v>213</v>
      </c>
      <c r="M14" s="5">
        <f>SUM(Q37:Q41)</f>
        <v>1065</v>
      </c>
      <c r="N14" s="5">
        <f t="shared" si="2"/>
        <v>7668</v>
      </c>
      <c r="P14" s="1" t="s">
        <v>34</v>
      </c>
      <c r="Q14" s="1">
        <f>Q18*Q12</f>
        <v>6.4</v>
      </c>
    </row>
    <row r="15" spans="1:19" ht="15.6" x14ac:dyDescent="0.3">
      <c r="A15" s="1" t="s">
        <v>19</v>
      </c>
      <c r="B15" s="5">
        <v>750</v>
      </c>
      <c r="C15" s="5">
        <v>750</v>
      </c>
      <c r="D15" s="5">
        <v>750</v>
      </c>
      <c r="E15" s="5">
        <v>750</v>
      </c>
      <c r="F15" s="5">
        <v>750</v>
      </c>
      <c r="G15" s="5">
        <v>750</v>
      </c>
      <c r="H15" s="5">
        <v>750</v>
      </c>
      <c r="I15" s="5">
        <v>750</v>
      </c>
      <c r="J15" s="5">
        <v>750</v>
      </c>
      <c r="K15" s="5">
        <v>750</v>
      </c>
      <c r="L15" s="5">
        <v>750</v>
      </c>
      <c r="M15" s="5">
        <v>750</v>
      </c>
      <c r="N15" s="5">
        <f t="shared" si="2"/>
        <v>9000</v>
      </c>
      <c r="P15" s="1" t="s">
        <v>35</v>
      </c>
      <c r="Q15" s="5">
        <v>115</v>
      </c>
    </row>
    <row r="16" spans="1:19" ht="15.6" x14ac:dyDescent="0.3">
      <c r="A16" s="1" t="s">
        <v>62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1">
        <v>7355</v>
      </c>
      <c r="N16" s="5">
        <f t="shared" si="2"/>
        <v>7355</v>
      </c>
      <c r="P16" s="1" t="s">
        <v>27</v>
      </c>
      <c r="Q16" s="1">
        <v>30</v>
      </c>
    </row>
    <row r="17" spans="1:17" ht="15.6" x14ac:dyDescent="0.3">
      <c r="A17" s="1" t="s">
        <v>5</v>
      </c>
      <c r="B17" s="5">
        <v>390</v>
      </c>
      <c r="C17" s="5">
        <v>390</v>
      </c>
      <c r="D17" s="5">
        <v>390</v>
      </c>
      <c r="E17" s="5">
        <v>390</v>
      </c>
      <c r="F17" s="5">
        <v>390</v>
      </c>
      <c r="G17" s="5">
        <v>390</v>
      </c>
      <c r="H17" s="5">
        <v>390</v>
      </c>
      <c r="I17" s="5">
        <v>390</v>
      </c>
      <c r="J17" s="5">
        <v>390</v>
      </c>
      <c r="K17" s="5">
        <v>390</v>
      </c>
      <c r="L17" s="5">
        <v>390</v>
      </c>
      <c r="M17" s="5">
        <v>390</v>
      </c>
      <c r="N17" s="5">
        <f t="shared" si="2"/>
        <v>4680</v>
      </c>
      <c r="P17" s="1" t="s">
        <v>28</v>
      </c>
      <c r="Q17" s="1">
        <v>4</v>
      </c>
    </row>
    <row r="18" spans="1:17" ht="15.6" x14ac:dyDescent="0.3">
      <c r="A18" s="1" t="s">
        <v>76</v>
      </c>
      <c r="B18" s="11">
        <f>$Q$45*$Q$43</f>
        <v>6624</v>
      </c>
      <c r="C18" s="11">
        <f t="shared" ref="C18:M18" si="7">$Q$45*$Q$43</f>
        <v>6624</v>
      </c>
      <c r="D18" s="11">
        <f t="shared" si="7"/>
        <v>6624</v>
      </c>
      <c r="E18" s="11">
        <f t="shared" si="7"/>
        <v>6624</v>
      </c>
      <c r="F18" s="11">
        <f t="shared" si="7"/>
        <v>6624</v>
      </c>
      <c r="G18" s="11">
        <f t="shared" si="7"/>
        <v>6624</v>
      </c>
      <c r="H18" s="11">
        <f t="shared" si="7"/>
        <v>6624</v>
      </c>
      <c r="I18" s="11">
        <f t="shared" si="7"/>
        <v>6624</v>
      </c>
      <c r="J18" s="11">
        <f t="shared" si="7"/>
        <v>6624</v>
      </c>
      <c r="K18" s="11">
        <f t="shared" si="7"/>
        <v>6624</v>
      </c>
      <c r="L18" s="11">
        <f t="shared" si="7"/>
        <v>6624</v>
      </c>
      <c r="M18" s="11">
        <f t="shared" si="7"/>
        <v>6624</v>
      </c>
      <c r="N18" s="5">
        <f t="shared" si="2"/>
        <v>79488</v>
      </c>
      <c r="P18" s="1" t="s">
        <v>29</v>
      </c>
      <c r="Q18" s="1">
        <v>2</v>
      </c>
    </row>
    <row r="19" spans="1:17" ht="15.6" x14ac:dyDescent="0.3">
      <c r="A19" s="1" t="s">
        <v>75</v>
      </c>
      <c r="B19" s="5">
        <f>$B$4*$Q$47</f>
        <v>6120</v>
      </c>
      <c r="C19" s="5">
        <f t="shared" ref="C19:M19" si="8">$B$4*$Q$47</f>
        <v>6120</v>
      </c>
      <c r="D19" s="5">
        <f t="shared" si="8"/>
        <v>6120</v>
      </c>
      <c r="E19" s="5">
        <f t="shared" si="8"/>
        <v>6120</v>
      </c>
      <c r="F19" s="5">
        <f t="shared" si="8"/>
        <v>6120</v>
      </c>
      <c r="G19" s="5">
        <f t="shared" si="8"/>
        <v>6120</v>
      </c>
      <c r="H19" s="5">
        <f t="shared" si="8"/>
        <v>6120</v>
      </c>
      <c r="I19" s="5">
        <f t="shared" si="8"/>
        <v>6120</v>
      </c>
      <c r="J19" s="5">
        <f t="shared" si="8"/>
        <v>6120</v>
      </c>
      <c r="K19" s="5">
        <f t="shared" si="8"/>
        <v>6120</v>
      </c>
      <c r="L19" s="5">
        <f t="shared" si="8"/>
        <v>6120</v>
      </c>
      <c r="M19" s="5">
        <f t="shared" si="8"/>
        <v>6120</v>
      </c>
      <c r="N19" s="5">
        <f t="shared" si="2"/>
        <v>73440</v>
      </c>
      <c r="P19" s="1" t="s">
        <v>36</v>
      </c>
      <c r="Q19" s="5">
        <f>Q14*Q15</f>
        <v>736</v>
      </c>
    </row>
    <row r="20" spans="1:17" ht="15.6" x14ac:dyDescent="0.3">
      <c r="A20" s="1" t="s">
        <v>20</v>
      </c>
      <c r="B20" s="5">
        <v>500</v>
      </c>
      <c r="C20" s="5">
        <v>500</v>
      </c>
      <c r="D20" s="5">
        <v>500</v>
      </c>
      <c r="E20" s="5">
        <v>500</v>
      </c>
      <c r="F20" s="5">
        <v>500</v>
      </c>
      <c r="G20" s="5">
        <v>500</v>
      </c>
      <c r="H20" s="5">
        <v>500</v>
      </c>
      <c r="I20" s="5">
        <v>500</v>
      </c>
      <c r="J20" s="5">
        <v>500</v>
      </c>
      <c r="K20" s="5">
        <v>500</v>
      </c>
      <c r="L20" s="5">
        <v>500</v>
      </c>
      <c r="M20" s="5">
        <v>500</v>
      </c>
      <c r="N20" s="5">
        <f t="shared" si="2"/>
        <v>6000</v>
      </c>
      <c r="P20" s="1" t="s">
        <v>30</v>
      </c>
      <c r="Q20" s="1">
        <v>3</v>
      </c>
    </row>
    <row r="21" spans="1:17" ht="15.6" x14ac:dyDescent="0.3">
      <c r="A21" s="1" t="s">
        <v>68</v>
      </c>
      <c r="B21" s="5">
        <f>B7*$Q$48</f>
        <v>13024</v>
      </c>
      <c r="C21" s="5">
        <f t="shared" ref="C21:M21" si="9">C7*$Q$48</f>
        <v>13024</v>
      </c>
      <c r="D21" s="5">
        <f t="shared" si="9"/>
        <v>13024</v>
      </c>
      <c r="E21" s="5">
        <f t="shared" si="9"/>
        <v>13024</v>
      </c>
      <c r="F21" s="5">
        <f t="shared" si="9"/>
        <v>13024</v>
      </c>
      <c r="G21" s="5">
        <f t="shared" si="9"/>
        <v>13024</v>
      </c>
      <c r="H21" s="5">
        <f t="shared" si="9"/>
        <v>13024</v>
      </c>
      <c r="I21" s="5">
        <f t="shared" si="9"/>
        <v>13024</v>
      </c>
      <c r="J21" s="5">
        <f t="shared" si="9"/>
        <v>13024</v>
      </c>
      <c r="K21" s="5">
        <f t="shared" si="9"/>
        <v>13024</v>
      </c>
      <c r="L21" s="5">
        <f t="shared" si="9"/>
        <v>13024</v>
      </c>
      <c r="M21" s="5">
        <f t="shared" si="9"/>
        <v>13024</v>
      </c>
      <c r="N21" s="5">
        <f t="shared" si="2"/>
        <v>156288</v>
      </c>
      <c r="P21" s="1" t="s">
        <v>37</v>
      </c>
      <c r="Q21" s="1">
        <f>Q13/Q20</f>
        <v>32</v>
      </c>
    </row>
    <row r="22" spans="1:17" ht="15.6" x14ac:dyDescent="0.3">
      <c r="A22" s="1" t="s">
        <v>71</v>
      </c>
      <c r="B22" s="5">
        <f>$Q$51*$Q$50</f>
        <v>3500</v>
      </c>
      <c r="C22" s="5">
        <f t="shared" ref="C22:M22" si="10">$Q$51*$Q$50</f>
        <v>3500</v>
      </c>
      <c r="D22" s="5">
        <f t="shared" si="10"/>
        <v>3500</v>
      </c>
      <c r="E22" s="5">
        <f t="shared" si="10"/>
        <v>3500</v>
      </c>
      <c r="F22" s="5">
        <f t="shared" si="10"/>
        <v>3500</v>
      </c>
      <c r="G22" s="5">
        <f t="shared" si="10"/>
        <v>3500</v>
      </c>
      <c r="H22" s="5">
        <f t="shared" si="10"/>
        <v>3500</v>
      </c>
      <c r="I22" s="5">
        <f t="shared" si="10"/>
        <v>3500</v>
      </c>
      <c r="J22" s="5">
        <f t="shared" si="10"/>
        <v>3500</v>
      </c>
      <c r="K22" s="5">
        <f t="shared" si="10"/>
        <v>3500</v>
      </c>
      <c r="L22" s="5">
        <f t="shared" si="10"/>
        <v>3500</v>
      </c>
      <c r="M22" s="5">
        <f t="shared" si="10"/>
        <v>3500</v>
      </c>
      <c r="N22" s="5">
        <f t="shared" si="2"/>
        <v>42000</v>
      </c>
      <c r="P22" s="1" t="s">
        <v>38</v>
      </c>
      <c r="Q22" s="1">
        <f>Q21*Q18</f>
        <v>64</v>
      </c>
    </row>
    <row r="23" spans="1:17" ht="15.6" x14ac:dyDescent="0.3">
      <c r="A23" s="1"/>
      <c r="B23" s="11"/>
      <c r="C23" s="1"/>
      <c r="D23" s="1"/>
      <c r="E23" s="1"/>
      <c r="F23" s="1"/>
      <c r="G23" s="1"/>
      <c r="H23" s="5"/>
      <c r="I23" s="1"/>
      <c r="J23" s="1"/>
      <c r="K23" s="1"/>
      <c r="L23" s="1"/>
      <c r="M23" s="1"/>
      <c r="N23" s="5"/>
      <c r="P23" s="1" t="s">
        <v>40</v>
      </c>
      <c r="Q23" s="5">
        <v>550</v>
      </c>
    </row>
    <row r="24" spans="1:17" ht="15.6" x14ac:dyDescent="0.3">
      <c r="A24" s="2" t="s">
        <v>69</v>
      </c>
      <c r="B24" s="12">
        <f>SUM(B13:B22)</f>
        <v>40074</v>
      </c>
      <c r="C24" s="12">
        <f t="shared" ref="C24:F24" si="11">SUM(C13:C22)</f>
        <v>40926</v>
      </c>
      <c r="D24" s="12">
        <f t="shared" si="11"/>
        <v>40074</v>
      </c>
      <c r="E24" s="12">
        <f t="shared" si="11"/>
        <v>40926</v>
      </c>
      <c r="F24" s="12">
        <f t="shared" si="11"/>
        <v>40074</v>
      </c>
      <c r="G24" s="12">
        <f>SUM(G13:G22)</f>
        <v>40926</v>
      </c>
      <c r="H24" s="12">
        <f t="shared" ref="H24:M24" si="12">SUM(H13:H22)</f>
        <v>40074</v>
      </c>
      <c r="I24" s="12">
        <f t="shared" si="12"/>
        <v>40926</v>
      </c>
      <c r="J24" s="12">
        <f t="shared" si="12"/>
        <v>40074</v>
      </c>
      <c r="K24" s="12">
        <f t="shared" si="12"/>
        <v>40926</v>
      </c>
      <c r="L24" s="12">
        <f t="shared" si="12"/>
        <v>40074</v>
      </c>
      <c r="M24" s="12">
        <f t="shared" si="12"/>
        <v>48281</v>
      </c>
      <c r="N24" s="6">
        <f t="shared" si="2"/>
        <v>493355</v>
      </c>
      <c r="P24" s="1" t="s">
        <v>41</v>
      </c>
      <c r="Q24" s="14">
        <v>0.15</v>
      </c>
    </row>
    <row r="25" spans="1:17" ht="15.6" x14ac:dyDescent="0.3">
      <c r="A25" s="1"/>
      <c r="B25" s="1"/>
      <c r="C25" s="1"/>
      <c r="D25" s="1"/>
      <c r="E25" s="1"/>
      <c r="F25" s="1"/>
      <c r="G25" s="1"/>
      <c r="H25" s="5"/>
      <c r="I25" s="1"/>
      <c r="J25" s="1"/>
      <c r="K25" s="1"/>
      <c r="L25" s="1"/>
      <c r="M25" s="1"/>
      <c r="N25" s="5"/>
      <c r="P25" s="1"/>
      <c r="Q25" s="1"/>
    </row>
    <row r="26" spans="1:17" ht="15.6" x14ac:dyDescent="0.3">
      <c r="A26" s="2" t="s">
        <v>78</v>
      </c>
      <c r="B26" s="6">
        <f>B10-B24</f>
        <v>70222</v>
      </c>
      <c r="C26" s="6">
        <f t="shared" ref="C26:M26" si="13">C10-C24</f>
        <v>69370</v>
      </c>
      <c r="D26" s="6">
        <f t="shared" si="13"/>
        <v>70222</v>
      </c>
      <c r="E26" s="6">
        <f t="shared" si="13"/>
        <v>69370</v>
      </c>
      <c r="F26" s="6">
        <f t="shared" si="13"/>
        <v>70222</v>
      </c>
      <c r="G26" s="6">
        <f t="shared" si="13"/>
        <v>69370</v>
      </c>
      <c r="H26" s="6">
        <f t="shared" si="13"/>
        <v>70222</v>
      </c>
      <c r="I26" s="6">
        <f t="shared" si="13"/>
        <v>69370</v>
      </c>
      <c r="J26" s="6">
        <f t="shared" si="13"/>
        <v>70222</v>
      </c>
      <c r="K26" s="6">
        <f t="shared" si="13"/>
        <v>69370</v>
      </c>
      <c r="L26" s="6">
        <f t="shared" si="13"/>
        <v>70222</v>
      </c>
      <c r="M26" s="6">
        <f t="shared" si="13"/>
        <v>62015</v>
      </c>
      <c r="N26" s="6">
        <f t="shared" si="2"/>
        <v>830197</v>
      </c>
      <c r="P26" s="1" t="s">
        <v>47</v>
      </c>
      <c r="Q26" s="5">
        <v>1650000</v>
      </c>
    </row>
    <row r="27" spans="1:17" ht="15.6" x14ac:dyDescent="0.3">
      <c r="A27" s="1" t="s">
        <v>74</v>
      </c>
      <c r="B27" s="5">
        <f>B26*$Q$52</f>
        <v>11235.52</v>
      </c>
      <c r="C27" s="5">
        <f t="shared" ref="C27:G27" si="14">C26*$Q$52</f>
        <v>11099.2</v>
      </c>
      <c r="D27" s="5">
        <f t="shared" si="14"/>
        <v>11235.52</v>
      </c>
      <c r="E27" s="5">
        <f t="shared" si="14"/>
        <v>11099.2</v>
      </c>
      <c r="F27" s="5">
        <f t="shared" si="14"/>
        <v>11235.52</v>
      </c>
      <c r="G27" s="5">
        <f t="shared" si="14"/>
        <v>11099.2</v>
      </c>
      <c r="H27" s="5">
        <f t="shared" ref="H27" si="15">H26*$Q$52</f>
        <v>11235.52</v>
      </c>
      <c r="I27" s="5">
        <f t="shared" ref="I27" si="16">I26*$Q$52</f>
        <v>11099.2</v>
      </c>
      <c r="J27" s="5">
        <f t="shared" ref="J27" si="17">J26*$Q$52</f>
        <v>11235.52</v>
      </c>
      <c r="K27" s="5">
        <f t="shared" ref="K27" si="18">K26*$Q$52</f>
        <v>11099.2</v>
      </c>
      <c r="L27" s="5">
        <f t="shared" ref="L27" si="19">L26*$Q$52</f>
        <v>11235.52</v>
      </c>
      <c r="M27" s="5">
        <f t="shared" ref="M27" si="20">M26*$Q$52</f>
        <v>9922.4</v>
      </c>
      <c r="N27" s="5">
        <f t="shared" si="2"/>
        <v>132831.52000000002</v>
      </c>
      <c r="P27" s="1" t="s">
        <v>48</v>
      </c>
      <c r="Q27" s="5">
        <v>82500</v>
      </c>
    </row>
    <row r="28" spans="1:17" ht="15.6" x14ac:dyDescent="0.3">
      <c r="A28" s="2" t="s">
        <v>77</v>
      </c>
      <c r="B28" s="6">
        <f>B26-B27</f>
        <v>58986.479999999996</v>
      </c>
      <c r="C28" s="6">
        <f t="shared" ref="C28:G28" si="21">C26-C27</f>
        <v>58270.8</v>
      </c>
      <c r="D28" s="6">
        <f t="shared" si="21"/>
        <v>58986.479999999996</v>
      </c>
      <c r="E28" s="6">
        <f t="shared" si="21"/>
        <v>58270.8</v>
      </c>
      <c r="F28" s="6">
        <f t="shared" si="21"/>
        <v>58986.479999999996</v>
      </c>
      <c r="G28" s="6">
        <f t="shared" si="21"/>
        <v>58270.8</v>
      </c>
      <c r="H28" s="6">
        <f t="shared" ref="H28" si="22">H26-H27</f>
        <v>58986.479999999996</v>
      </c>
      <c r="I28" s="6">
        <f t="shared" ref="I28" si="23">I26-I27</f>
        <v>58270.8</v>
      </c>
      <c r="J28" s="6">
        <f t="shared" ref="J28" si="24">J26-J27</f>
        <v>58986.479999999996</v>
      </c>
      <c r="K28" s="6">
        <f t="shared" ref="K28" si="25">K26-K27</f>
        <v>58270.8</v>
      </c>
      <c r="L28" s="6">
        <f t="shared" ref="L28" si="26">L26-L27</f>
        <v>58986.479999999996</v>
      </c>
      <c r="M28" s="6">
        <f t="shared" ref="M28" si="27">M26-M27</f>
        <v>52092.6</v>
      </c>
      <c r="N28" s="6">
        <f t="shared" si="2"/>
        <v>697365.48</v>
      </c>
      <c r="P28" s="1" t="s">
        <v>49</v>
      </c>
      <c r="Q28" s="1">
        <v>5</v>
      </c>
    </row>
    <row r="29" spans="1:17" ht="15.6" x14ac:dyDescent="0.3">
      <c r="P29" s="1" t="s">
        <v>50</v>
      </c>
      <c r="Q29" s="15">
        <v>4.5400000000000003E-2</v>
      </c>
    </row>
    <row r="30" spans="1:17" ht="15.6" x14ac:dyDescent="0.3">
      <c r="P30" s="1" t="s">
        <v>51</v>
      </c>
      <c r="Q30" s="1" t="s">
        <v>52</v>
      </c>
    </row>
    <row r="31" spans="1:17" ht="15.6" x14ac:dyDescent="0.3">
      <c r="P31" s="1" t="s">
        <v>53</v>
      </c>
      <c r="Q31" s="1">
        <v>25</v>
      </c>
    </row>
    <row r="32" spans="1:17" ht="15.6" x14ac:dyDescent="0.3">
      <c r="P32" s="1" t="s">
        <v>54</v>
      </c>
      <c r="Q32" s="5">
        <f>Q26-Q27+Q33</f>
        <v>1604200</v>
      </c>
    </row>
    <row r="33" spans="16:17" ht="15.6" x14ac:dyDescent="0.3">
      <c r="P33" s="1" t="s">
        <v>55</v>
      </c>
      <c r="Q33" s="5">
        <v>36700</v>
      </c>
    </row>
    <row r="34" spans="16:17" ht="15.6" x14ac:dyDescent="0.3">
      <c r="P34" s="1" t="s">
        <v>56</v>
      </c>
      <c r="Q34" s="1">
        <v>12</v>
      </c>
    </row>
    <row r="35" spans="16:17" ht="15.6" x14ac:dyDescent="0.3">
      <c r="P35" s="1"/>
      <c r="Q35" s="1"/>
    </row>
    <row r="36" spans="16:17" ht="15.6" x14ac:dyDescent="0.3">
      <c r="P36" s="1"/>
      <c r="Q36" s="1"/>
    </row>
    <row r="37" spans="16:17" ht="15.6" x14ac:dyDescent="0.3">
      <c r="P37" s="1" t="s">
        <v>58</v>
      </c>
      <c r="Q37" s="5">
        <f>160*2</f>
        <v>320</v>
      </c>
    </row>
    <row r="38" spans="16:17" ht="15.6" x14ac:dyDescent="0.3">
      <c r="P38" s="1" t="s">
        <v>57</v>
      </c>
      <c r="Q38" s="5">
        <f>2*116</f>
        <v>232</v>
      </c>
    </row>
    <row r="39" spans="16:17" ht="15.6" x14ac:dyDescent="0.3">
      <c r="P39" s="1" t="s">
        <v>59</v>
      </c>
      <c r="Q39" s="5">
        <f>150*2</f>
        <v>300</v>
      </c>
    </row>
    <row r="40" spans="16:17" ht="15.6" x14ac:dyDescent="0.3">
      <c r="P40" s="1" t="s">
        <v>60</v>
      </c>
      <c r="Q40" s="5">
        <v>190</v>
      </c>
    </row>
    <row r="41" spans="16:17" ht="15.6" x14ac:dyDescent="0.3">
      <c r="P41" s="1" t="s">
        <v>61</v>
      </c>
      <c r="Q41" s="5">
        <v>23</v>
      </c>
    </row>
    <row r="42" spans="16:17" ht="15.6" x14ac:dyDescent="0.3">
      <c r="P42" s="1"/>
      <c r="Q42" s="1"/>
    </row>
    <row r="43" spans="16:17" ht="15.6" x14ac:dyDescent="0.3">
      <c r="P43" s="1" t="s">
        <v>63</v>
      </c>
      <c r="Q43" s="1">
        <f>Q14*Q16</f>
        <v>192</v>
      </c>
    </row>
    <row r="44" spans="16:17" ht="15.6" x14ac:dyDescent="0.3">
      <c r="P44" s="1" t="s">
        <v>64</v>
      </c>
      <c r="Q44" s="14">
        <v>0.3</v>
      </c>
    </row>
    <row r="45" spans="16:17" ht="15.6" x14ac:dyDescent="0.3">
      <c r="P45" s="1" t="s">
        <v>65</v>
      </c>
      <c r="Q45" s="10">
        <f>Q44*Q15</f>
        <v>34.5</v>
      </c>
    </row>
    <row r="46" spans="16:17" ht="15.6" x14ac:dyDescent="0.3">
      <c r="P46" s="1"/>
      <c r="Q46" s="1"/>
    </row>
    <row r="47" spans="16:17" ht="15.6" x14ac:dyDescent="0.3">
      <c r="P47" s="1" t="s">
        <v>66</v>
      </c>
      <c r="Q47" s="14">
        <v>0.15</v>
      </c>
    </row>
    <row r="48" spans="16:17" ht="15.6" x14ac:dyDescent="0.3">
      <c r="P48" s="1" t="s">
        <v>67</v>
      </c>
      <c r="Q48" s="14">
        <v>0.37</v>
      </c>
    </row>
    <row r="49" spans="16:17" ht="15.6" x14ac:dyDescent="0.3">
      <c r="P49" s="1" t="s">
        <v>70</v>
      </c>
      <c r="Q49" s="5">
        <f>PMT($Q$29/$Q$34,$Q$31*$Q$34,$Q$32)</f>
        <v>-8953.1256481184464</v>
      </c>
    </row>
    <row r="50" spans="16:17" ht="15.6" x14ac:dyDescent="0.3">
      <c r="P50" s="1" t="s">
        <v>72</v>
      </c>
      <c r="Q50" s="5">
        <v>3500</v>
      </c>
    </row>
    <row r="51" spans="16:17" ht="15.6" x14ac:dyDescent="0.3">
      <c r="P51" s="1" t="s">
        <v>73</v>
      </c>
      <c r="Q51" s="1">
        <v>1</v>
      </c>
    </row>
    <row r="52" spans="16:17" ht="15.6" x14ac:dyDescent="0.3">
      <c r="P52" s="1" t="s">
        <v>74</v>
      </c>
      <c r="Q52" s="14">
        <v>0.16</v>
      </c>
    </row>
  </sheetData>
  <mergeCells count="1">
    <mergeCell ref="A1:N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6FCF-479F-492F-9C15-5F87E30D0E3A}">
  <dimension ref="A1:S52"/>
  <sheetViews>
    <sheetView workbookViewId="0">
      <selection activeCell="M18" sqref="B18:M18"/>
    </sheetView>
  </sheetViews>
  <sheetFormatPr defaultRowHeight="14.4" x14ac:dyDescent="0.3"/>
  <cols>
    <col min="1" max="1" width="24.88671875" bestFit="1" customWidth="1"/>
    <col min="2" max="2" width="12.109375" bestFit="1" customWidth="1"/>
    <col min="3" max="3" width="9.88671875" bestFit="1" customWidth="1"/>
    <col min="4" max="4" width="10.21875" bestFit="1" customWidth="1"/>
    <col min="5" max="5" width="9.88671875" bestFit="1" customWidth="1"/>
    <col min="6" max="6" width="10.44140625" bestFit="1" customWidth="1"/>
    <col min="7" max="8" width="9.88671875" bestFit="1" customWidth="1"/>
    <col min="9" max="9" width="10" bestFit="1" customWidth="1"/>
    <col min="10" max="11" width="9.88671875" bestFit="1" customWidth="1"/>
    <col min="12" max="12" width="10" bestFit="1" customWidth="1"/>
    <col min="13" max="13" width="9.88671875" bestFit="1" customWidth="1"/>
    <col min="14" max="14" width="15.44140625" bestFit="1" customWidth="1"/>
    <col min="15" max="15" width="11.21875" bestFit="1" customWidth="1"/>
    <col min="16" max="16" width="92" bestFit="1" customWidth="1"/>
    <col min="17" max="17" width="11" bestFit="1" customWidth="1"/>
    <col min="19" max="19" width="160.109375" bestFit="1" customWidth="1"/>
  </cols>
  <sheetData>
    <row r="1" spans="1:19" ht="22.8" x14ac:dyDescent="0.4">
      <c r="A1" s="24" t="s">
        <v>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9" ht="15.6" x14ac:dyDescent="0.3">
      <c r="A2" s="1" t="s">
        <v>12</v>
      </c>
      <c r="B2" s="7" t="s">
        <v>127</v>
      </c>
      <c r="C2" s="7" t="s">
        <v>128</v>
      </c>
      <c r="D2" s="7" t="s">
        <v>129</v>
      </c>
      <c r="E2" s="7" t="s">
        <v>130</v>
      </c>
      <c r="F2" s="7" t="s">
        <v>131</v>
      </c>
      <c r="G2" s="7" t="s">
        <v>132</v>
      </c>
      <c r="H2" s="7" t="s">
        <v>133</v>
      </c>
      <c r="I2" s="7" t="s">
        <v>134</v>
      </c>
      <c r="J2" s="7" t="s">
        <v>135</v>
      </c>
      <c r="K2" s="7" t="s">
        <v>136</v>
      </c>
      <c r="L2" s="7" t="s">
        <v>137</v>
      </c>
      <c r="M2" s="7" t="s">
        <v>138</v>
      </c>
      <c r="N2" s="7" t="s">
        <v>21</v>
      </c>
      <c r="O2" s="3"/>
      <c r="P2" s="3"/>
    </row>
    <row r="3" spans="1:19" ht="15.6" x14ac:dyDescent="0.3">
      <c r="A3" s="2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5"/>
      <c r="O3" s="3"/>
      <c r="P3" s="3"/>
    </row>
    <row r="4" spans="1:19" ht="15.6" x14ac:dyDescent="0.3">
      <c r="A4" s="1" t="s">
        <v>43</v>
      </c>
      <c r="B4" s="5">
        <f>$Q$9*$Q$13</f>
        <v>43200</v>
      </c>
      <c r="C4" s="5">
        <f t="shared" ref="C4:M4" si="0">$Q$9*$Q$13</f>
        <v>43200</v>
      </c>
      <c r="D4" s="5">
        <f t="shared" si="0"/>
        <v>43200</v>
      </c>
      <c r="E4" s="5">
        <f t="shared" si="0"/>
        <v>43200</v>
      </c>
      <c r="F4" s="5">
        <f t="shared" si="0"/>
        <v>43200</v>
      </c>
      <c r="G4" s="5">
        <f t="shared" si="0"/>
        <v>43200</v>
      </c>
      <c r="H4" s="5">
        <f t="shared" si="0"/>
        <v>43200</v>
      </c>
      <c r="I4" s="5">
        <f t="shared" si="0"/>
        <v>43200</v>
      </c>
      <c r="J4" s="5">
        <f t="shared" si="0"/>
        <v>43200</v>
      </c>
      <c r="K4" s="5">
        <f t="shared" si="0"/>
        <v>43200</v>
      </c>
      <c r="L4" s="5">
        <f t="shared" si="0"/>
        <v>43200</v>
      </c>
      <c r="M4" s="5">
        <f t="shared" si="0"/>
        <v>43200</v>
      </c>
      <c r="N4" s="5">
        <f>SUM(B4:M4)</f>
        <v>518400</v>
      </c>
    </row>
    <row r="5" spans="1:19" ht="15.6" x14ac:dyDescent="0.3">
      <c r="A5" s="1" t="s">
        <v>24</v>
      </c>
      <c r="B5" s="5">
        <f>$Q$11*B4</f>
        <v>8208</v>
      </c>
      <c r="C5" s="5">
        <f t="shared" ref="C5:M5" si="1">$Q$11*C4</f>
        <v>8208</v>
      </c>
      <c r="D5" s="5">
        <f t="shared" si="1"/>
        <v>8208</v>
      </c>
      <c r="E5" s="5">
        <f t="shared" si="1"/>
        <v>8208</v>
      </c>
      <c r="F5" s="5">
        <f t="shared" si="1"/>
        <v>8208</v>
      </c>
      <c r="G5" s="5">
        <f t="shared" si="1"/>
        <v>8208</v>
      </c>
      <c r="H5" s="5">
        <f t="shared" si="1"/>
        <v>8208</v>
      </c>
      <c r="I5" s="5">
        <f t="shared" si="1"/>
        <v>8208</v>
      </c>
      <c r="J5" s="5">
        <f t="shared" si="1"/>
        <v>8208</v>
      </c>
      <c r="K5" s="5">
        <f t="shared" si="1"/>
        <v>8208</v>
      </c>
      <c r="L5" s="5">
        <f t="shared" si="1"/>
        <v>8208</v>
      </c>
      <c r="M5" s="5">
        <f t="shared" si="1"/>
        <v>8208</v>
      </c>
      <c r="N5" s="5">
        <f t="shared" ref="N5:N28" si="2">SUM(B5:M5)</f>
        <v>98496</v>
      </c>
    </row>
    <row r="6" spans="1:19" ht="15.6" x14ac:dyDescent="0.3">
      <c r="A6" s="1" t="s">
        <v>42</v>
      </c>
      <c r="B6" s="5">
        <f>$Q$19*$Q$16</f>
        <v>24000</v>
      </c>
      <c r="C6" s="5">
        <f t="shared" ref="C6:M6" si="3">$Q$19*$Q$16</f>
        <v>24000</v>
      </c>
      <c r="D6" s="5">
        <f t="shared" si="3"/>
        <v>24000</v>
      </c>
      <c r="E6" s="5">
        <f t="shared" si="3"/>
        <v>24000</v>
      </c>
      <c r="F6" s="5">
        <f t="shared" si="3"/>
        <v>24000</v>
      </c>
      <c r="G6" s="5">
        <f t="shared" si="3"/>
        <v>24000</v>
      </c>
      <c r="H6" s="5">
        <f t="shared" si="3"/>
        <v>24000</v>
      </c>
      <c r="I6" s="5">
        <f t="shared" si="3"/>
        <v>24000</v>
      </c>
      <c r="J6" s="5">
        <f t="shared" si="3"/>
        <v>24000</v>
      </c>
      <c r="K6" s="5">
        <f t="shared" si="3"/>
        <v>24000</v>
      </c>
      <c r="L6" s="5">
        <f t="shared" si="3"/>
        <v>24000</v>
      </c>
      <c r="M6" s="5">
        <f t="shared" si="3"/>
        <v>24000</v>
      </c>
      <c r="N6" s="5">
        <f t="shared" si="2"/>
        <v>288000</v>
      </c>
    </row>
    <row r="7" spans="1:19" ht="18.600000000000001" x14ac:dyDescent="0.3">
      <c r="A7" s="1" t="s">
        <v>111</v>
      </c>
      <c r="B7" s="5">
        <f>$Q$23*$Q$22</f>
        <v>36800</v>
      </c>
      <c r="C7" s="5">
        <f t="shared" ref="C7:M7" si="4">$Q$23*$Q$22</f>
        <v>36800</v>
      </c>
      <c r="D7" s="5">
        <f t="shared" si="4"/>
        <v>36800</v>
      </c>
      <c r="E7" s="5">
        <f t="shared" si="4"/>
        <v>36800</v>
      </c>
      <c r="F7" s="5">
        <f t="shared" si="4"/>
        <v>36800</v>
      </c>
      <c r="G7" s="5">
        <f t="shared" si="4"/>
        <v>36800</v>
      </c>
      <c r="H7" s="5">
        <f t="shared" si="4"/>
        <v>36800</v>
      </c>
      <c r="I7" s="5">
        <f t="shared" si="4"/>
        <v>36800</v>
      </c>
      <c r="J7" s="5">
        <f t="shared" si="4"/>
        <v>36800</v>
      </c>
      <c r="K7" s="5">
        <f t="shared" si="4"/>
        <v>36800</v>
      </c>
      <c r="L7" s="5">
        <f t="shared" si="4"/>
        <v>36800</v>
      </c>
      <c r="M7" s="5">
        <f t="shared" si="4"/>
        <v>36800</v>
      </c>
      <c r="N7" s="5">
        <f t="shared" si="2"/>
        <v>441600</v>
      </c>
    </row>
    <row r="8" spans="1:19" ht="18.600000000000001" x14ac:dyDescent="0.3">
      <c r="A8" s="1" t="s">
        <v>112</v>
      </c>
      <c r="B8" s="5">
        <f>B7*$Q$24</f>
        <v>5520</v>
      </c>
      <c r="C8" s="5">
        <f t="shared" ref="C8:M8" si="5">C7*$Q$24</f>
        <v>5520</v>
      </c>
      <c r="D8" s="5">
        <f t="shared" si="5"/>
        <v>5520</v>
      </c>
      <c r="E8" s="5">
        <f t="shared" si="5"/>
        <v>5520</v>
      </c>
      <c r="F8" s="5">
        <f t="shared" si="5"/>
        <v>5520</v>
      </c>
      <c r="G8" s="5">
        <f t="shared" si="5"/>
        <v>5520</v>
      </c>
      <c r="H8" s="5">
        <f t="shared" si="5"/>
        <v>5520</v>
      </c>
      <c r="I8" s="5">
        <f t="shared" si="5"/>
        <v>5520</v>
      </c>
      <c r="J8" s="5">
        <f t="shared" si="5"/>
        <v>5520</v>
      </c>
      <c r="K8" s="5">
        <f t="shared" si="5"/>
        <v>5520</v>
      </c>
      <c r="L8" s="5">
        <f t="shared" si="5"/>
        <v>5520</v>
      </c>
      <c r="M8" s="5">
        <f t="shared" si="5"/>
        <v>5520</v>
      </c>
      <c r="N8" s="5">
        <f t="shared" si="2"/>
        <v>66240</v>
      </c>
      <c r="P8" s="13" t="s">
        <v>22</v>
      </c>
      <c r="Q8" s="13" t="s">
        <v>114</v>
      </c>
    </row>
    <row r="9" spans="1:19" ht="15.6" x14ac:dyDescent="0.3">
      <c r="A9" s="1"/>
      <c r="B9" s="1"/>
      <c r="C9" s="1"/>
      <c r="D9" s="1"/>
      <c r="E9" s="1"/>
      <c r="F9" s="1"/>
      <c r="G9" s="1"/>
      <c r="H9" s="5"/>
      <c r="I9" s="1"/>
      <c r="J9" s="1"/>
      <c r="K9" s="1"/>
      <c r="L9" s="1"/>
      <c r="M9" s="1"/>
      <c r="N9" s="5"/>
      <c r="P9" s="1" t="s">
        <v>26</v>
      </c>
      <c r="Q9" s="5">
        <v>450</v>
      </c>
      <c r="S9" s="1" t="s">
        <v>39</v>
      </c>
    </row>
    <row r="10" spans="1:19" ht="18" x14ac:dyDescent="0.3">
      <c r="A10" s="2" t="s">
        <v>113</v>
      </c>
      <c r="B10" s="6">
        <f>SUM(B4:B8)</f>
        <v>117728</v>
      </c>
      <c r="C10" s="6">
        <f t="shared" ref="C10:M10" si="6">SUM(C4:C8)</f>
        <v>117728</v>
      </c>
      <c r="D10" s="6">
        <f t="shared" si="6"/>
        <v>117728</v>
      </c>
      <c r="E10" s="6">
        <f t="shared" si="6"/>
        <v>117728</v>
      </c>
      <c r="F10" s="6">
        <f t="shared" si="6"/>
        <v>117728</v>
      </c>
      <c r="G10" s="6">
        <f t="shared" si="6"/>
        <v>117728</v>
      </c>
      <c r="H10" s="6">
        <f t="shared" si="6"/>
        <v>117728</v>
      </c>
      <c r="I10" s="6">
        <f t="shared" si="6"/>
        <v>117728</v>
      </c>
      <c r="J10" s="6">
        <f t="shared" si="6"/>
        <v>117728</v>
      </c>
      <c r="K10" s="6">
        <f t="shared" si="6"/>
        <v>117728</v>
      </c>
      <c r="L10" s="6">
        <f t="shared" si="6"/>
        <v>117728</v>
      </c>
      <c r="M10" s="6">
        <f t="shared" si="6"/>
        <v>117728</v>
      </c>
      <c r="N10" s="6">
        <f t="shared" si="2"/>
        <v>1412736</v>
      </c>
      <c r="P10" s="1" t="s">
        <v>25</v>
      </c>
      <c r="Q10" s="14">
        <v>0.8</v>
      </c>
      <c r="S10" s="1" t="s">
        <v>45</v>
      </c>
    </row>
    <row r="11" spans="1:19" ht="15.6" x14ac:dyDescent="0.3">
      <c r="A11" s="1"/>
      <c r="B11" s="1"/>
      <c r="C11" s="1"/>
      <c r="D11" s="1"/>
      <c r="E11" s="1"/>
      <c r="F11" s="1"/>
      <c r="G11" s="1"/>
      <c r="H11" s="5"/>
      <c r="I11" s="1"/>
      <c r="J11" s="1"/>
      <c r="K11" s="1"/>
      <c r="L11" s="1"/>
      <c r="M11" s="1"/>
      <c r="N11" s="5"/>
      <c r="P11" s="1" t="s">
        <v>31</v>
      </c>
      <c r="Q11" s="14">
        <v>0.19</v>
      </c>
      <c r="S11" s="1" t="s">
        <v>46</v>
      </c>
    </row>
    <row r="12" spans="1:19" ht="15.6" x14ac:dyDescent="0.3">
      <c r="A12" s="2" t="s">
        <v>16</v>
      </c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5"/>
      <c r="P12" s="1" t="s">
        <v>32</v>
      </c>
      <c r="Q12" s="1">
        <f>Q17*Q10</f>
        <v>3.2</v>
      </c>
      <c r="S12" s="1" t="s">
        <v>44</v>
      </c>
    </row>
    <row r="13" spans="1:19" ht="15.6" x14ac:dyDescent="0.3">
      <c r="A13" s="1" t="s">
        <v>17</v>
      </c>
      <c r="B13" s="8">
        <v>8953</v>
      </c>
      <c r="C13" s="8">
        <v>8953</v>
      </c>
      <c r="D13" s="8">
        <v>8953</v>
      </c>
      <c r="E13" s="8">
        <v>8953</v>
      </c>
      <c r="F13" s="8">
        <v>8953</v>
      </c>
      <c r="G13" s="8">
        <v>8953</v>
      </c>
      <c r="H13" s="8">
        <v>8953</v>
      </c>
      <c r="I13" s="8">
        <v>8953</v>
      </c>
      <c r="J13" s="8">
        <v>8953</v>
      </c>
      <c r="K13" s="8">
        <v>8953</v>
      </c>
      <c r="L13" s="8">
        <v>8953</v>
      </c>
      <c r="M13" s="8">
        <v>8953</v>
      </c>
      <c r="N13" s="5">
        <f t="shared" si="2"/>
        <v>107436</v>
      </c>
      <c r="P13" s="1" t="s">
        <v>33</v>
      </c>
      <c r="Q13" s="1">
        <f>Q17*Q16*Q10</f>
        <v>96</v>
      </c>
    </row>
    <row r="14" spans="1:19" ht="15.6" x14ac:dyDescent="0.3">
      <c r="A14" s="1" t="s">
        <v>18</v>
      </c>
      <c r="B14" s="8">
        <f>SUM(Q40:Q41)</f>
        <v>213</v>
      </c>
      <c r="C14" s="9">
        <f>SUM(Q37:Q41)</f>
        <v>1065</v>
      </c>
      <c r="D14" s="5">
        <f>SUM(Q40:Q41)</f>
        <v>213</v>
      </c>
      <c r="E14" s="5">
        <f>SUM(Q37:Q41)</f>
        <v>1065</v>
      </c>
      <c r="F14" s="5">
        <f>SUM(Q40:Q41)</f>
        <v>213</v>
      </c>
      <c r="G14" s="5">
        <f>SUM(Q37:Q41)</f>
        <v>1065</v>
      </c>
      <c r="H14" s="5">
        <f>SUM(Q40:Q41)</f>
        <v>213</v>
      </c>
      <c r="I14" s="5">
        <f>SUM(Q37:Q41)</f>
        <v>1065</v>
      </c>
      <c r="J14" s="5">
        <f>SUM(Q40:Q41)</f>
        <v>213</v>
      </c>
      <c r="K14" s="5">
        <f>SUM(Q37:Q41)</f>
        <v>1065</v>
      </c>
      <c r="L14" s="5">
        <f>SUM(Q40:Q41)</f>
        <v>213</v>
      </c>
      <c r="M14" s="5">
        <f>SUM(Q37:Q41)</f>
        <v>1065</v>
      </c>
      <c r="N14" s="5">
        <f t="shared" si="2"/>
        <v>7668</v>
      </c>
      <c r="P14" s="1" t="s">
        <v>34</v>
      </c>
      <c r="Q14" s="1">
        <f>Q18*Q12</f>
        <v>6.4</v>
      </c>
    </row>
    <row r="15" spans="1:19" ht="15.6" x14ac:dyDescent="0.3">
      <c r="A15" s="1" t="s">
        <v>19</v>
      </c>
      <c r="B15" s="5">
        <v>750</v>
      </c>
      <c r="C15" s="5">
        <v>750</v>
      </c>
      <c r="D15" s="5">
        <v>750</v>
      </c>
      <c r="E15" s="5">
        <v>750</v>
      </c>
      <c r="F15" s="5">
        <v>750</v>
      </c>
      <c r="G15" s="5">
        <v>750</v>
      </c>
      <c r="H15" s="5">
        <v>750</v>
      </c>
      <c r="I15" s="5">
        <v>750</v>
      </c>
      <c r="J15" s="5">
        <v>750</v>
      </c>
      <c r="K15" s="5">
        <v>750</v>
      </c>
      <c r="L15" s="5">
        <v>750</v>
      </c>
      <c r="M15" s="5">
        <v>750</v>
      </c>
      <c r="N15" s="5">
        <f t="shared" si="2"/>
        <v>9000</v>
      </c>
      <c r="P15" s="1" t="s">
        <v>35</v>
      </c>
      <c r="Q15" s="5">
        <v>125</v>
      </c>
    </row>
    <row r="16" spans="1:19" ht="15.6" x14ac:dyDescent="0.3">
      <c r="A16" s="1" t="s">
        <v>62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1">
        <v>7355</v>
      </c>
      <c r="N16" s="5">
        <f t="shared" si="2"/>
        <v>7355</v>
      </c>
      <c r="P16" s="1" t="s">
        <v>27</v>
      </c>
      <c r="Q16" s="1">
        <v>30</v>
      </c>
    </row>
    <row r="17" spans="1:17" ht="15.6" x14ac:dyDescent="0.3">
      <c r="A17" s="1" t="s">
        <v>5</v>
      </c>
      <c r="B17" s="5">
        <v>390</v>
      </c>
      <c r="C17" s="5">
        <v>390</v>
      </c>
      <c r="D17" s="5">
        <v>390</v>
      </c>
      <c r="E17" s="5">
        <v>390</v>
      </c>
      <c r="F17" s="5">
        <v>390</v>
      </c>
      <c r="G17" s="5">
        <v>390</v>
      </c>
      <c r="H17" s="5">
        <v>390</v>
      </c>
      <c r="I17" s="5">
        <v>390</v>
      </c>
      <c r="J17" s="5">
        <v>390</v>
      </c>
      <c r="K17" s="5">
        <v>390</v>
      </c>
      <c r="L17" s="5">
        <v>390</v>
      </c>
      <c r="M17" s="5">
        <v>390</v>
      </c>
      <c r="N17" s="5">
        <f t="shared" si="2"/>
        <v>4680</v>
      </c>
      <c r="P17" s="1" t="s">
        <v>28</v>
      </c>
      <c r="Q17" s="1">
        <v>4</v>
      </c>
    </row>
    <row r="18" spans="1:17" ht="15.6" x14ac:dyDescent="0.3">
      <c r="A18" s="1" t="s">
        <v>76</v>
      </c>
      <c r="B18" s="5">
        <f>$Q$45*$Q$43</f>
        <v>8400</v>
      </c>
      <c r="C18" s="5">
        <f t="shared" ref="C18:M18" si="7">$Q$45*$Q$43</f>
        <v>8400</v>
      </c>
      <c r="D18" s="5">
        <f t="shared" si="7"/>
        <v>8400</v>
      </c>
      <c r="E18" s="5">
        <f t="shared" si="7"/>
        <v>8400</v>
      </c>
      <c r="F18" s="5">
        <f t="shared" si="7"/>
        <v>8400</v>
      </c>
      <c r="G18" s="5">
        <f t="shared" si="7"/>
        <v>8400</v>
      </c>
      <c r="H18" s="5">
        <f t="shared" si="7"/>
        <v>8400</v>
      </c>
      <c r="I18" s="5">
        <f t="shared" si="7"/>
        <v>8400</v>
      </c>
      <c r="J18" s="5">
        <f t="shared" si="7"/>
        <v>8400</v>
      </c>
      <c r="K18" s="5">
        <f t="shared" si="7"/>
        <v>8400</v>
      </c>
      <c r="L18" s="5">
        <f t="shared" si="7"/>
        <v>8400</v>
      </c>
      <c r="M18" s="5">
        <f t="shared" si="7"/>
        <v>8400</v>
      </c>
      <c r="N18" s="5">
        <f t="shared" si="2"/>
        <v>100800</v>
      </c>
      <c r="P18" s="1" t="s">
        <v>29</v>
      </c>
      <c r="Q18" s="1">
        <v>2</v>
      </c>
    </row>
    <row r="19" spans="1:17" ht="15.6" x14ac:dyDescent="0.3">
      <c r="A19" s="1" t="s">
        <v>75</v>
      </c>
      <c r="B19" s="5">
        <f>$B$4*$Q$47</f>
        <v>6480</v>
      </c>
      <c r="C19" s="5">
        <f t="shared" ref="C19:M19" si="8">$B$4*$Q$47</f>
        <v>6480</v>
      </c>
      <c r="D19" s="5">
        <f t="shared" si="8"/>
        <v>6480</v>
      </c>
      <c r="E19" s="5">
        <f t="shared" si="8"/>
        <v>6480</v>
      </c>
      <c r="F19" s="5">
        <f t="shared" si="8"/>
        <v>6480</v>
      </c>
      <c r="G19" s="5">
        <f t="shared" si="8"/>
        <v>6480</v>
      </c>
      <c r="H19" s="5">
        <f t="shared" si="8"/>
        <v>6480</v>
      </c>
      <c r="I19" s="5">
        <f t="shared" si="8"/>
        <v>6480</v>
      </c>
      <c r="J19" s="5">
        <f t="shared" si="8"/>
        <v>6480</v>
      </c>
      <c r="K19" s="5">
        <f t="shared" si="8"/>
        <v>6480</v>
      </c>
      <c r="L19" s="5">
        <f t="shared" si="8"/>
        <v>6480</v>
      </c>
      <c r="M19" s="5">
        <f t="shared" si="8"/>
        <v>6480</v>
      </c>
      <c r="N19" s="5">
        <f t="shared" si="2"/>
        <v>77760</v>
      </c>
      <c r="P19" s="1" t="s">
        <v>36</v>
      </c>
      <c r="Q19" s="5">
        <f>Q14*Q15</f>
        <v>800</v>
      </c>
    </row>
    <row r="20" spans="1:17" ht="15.6" x14ac:dyDescent="0.3">
      <c r="A20" s="1" t="s">
        <v>20</v>
      </c>
      <c r="B20" s="5">
        <v>500</v>
      </c>
      <c r="C20" s="5">
        <v>500</v>
      </c>
      <c r="D20" s="5">
        <v>500</v>
      </c>
      <c r="E20" s="5">
        <v>500</v>
      </c>
      <c r="F20" s="5">
        <v>500</v>
      </c>
      <c r="G20" s="5">
        <v>500</v>
      </c>
      <c r="H20" s="5">
        <v>500</v>
      </c>
      <c r="I20" s="5">
        <v>500</v>
      </c>
      <c r="J20" s="5">
        <v>500</v>
      </c>
      <c r="K20" s="5">
        <v>500</v>
      </c>
      <c r="L20" s="5">
        <v>500</v>
      </c>
      <c r="M20" s="5">
        <v>500</v>
      </c>
      <c r="N20" s="5">
        <f t="shared" si="2"/>
        <v>6000</v>
      </c>
      <c r="P20" s="1" t="s">
        <v>30</v>
      </c>
      <c r="Q20" s="1">
        <v>3</v>
      </c>
    </row>
    <row r="21" spans="1:17" ht="15.6" x14ac:dyDescent="0.3">
      <c r="A21" s="1" t="s">
        <v>68</v>
      </c>
      <c r="B21" s="5">
        <f>B7*$Q$48</f>
        <v>14352</v>
      </c>
      <c r="C21" s="5">
        <f t="shared" ref="C21:M21" si="9">C7*$Q$48</f>
        <v>14352</v>
      </c>
      <c r="D21" s="5">
        <f t="shared" si="9"/>
        <v>14352</v>
      </c>
      <c r="E21" s="5">
        <f t="shared" si="9"/>
        <v>14352</v>
      </c>
      <c r="F21" s="5">
        <f t="shared" si="9"/>
        <v>14352</v>
      </c>
      <c r="G21" s="5">
        <f t="shared" si="9"/>
        <v>14352</v>
      </c>
      <c r="H21" s="5">
        <f t="shared" si="9"/>
        <v>14352</v>
      </c>
      <c r="I21" s="5">
        <f t="shared" si="9"/>
        <v>14352</v>
      </c>
      <c r="J21" s="5">
        <f t="shared" si="9"/>
        <v>14352</v>
      </c>
      <c r="K21" s="5">
        <f t="shared" si="9"/>
        <v>14352</v>
      </c>
      <c r="L21" s="5">
        <f t="shared" si="9"/>
        <v>14352</v>
      </c>
      <c r="M21" s="5">
        <f t="shared" si="9"/>
        <v>14352</v>
      </c>
      <c r="N21" s="5">
        <f t="shared" si="2"/>
        <v>172224</v>
      </c>
      <c r="P21" s="1" t="s">
        <v>37</v>
      </c>
      <c r="Q21" s="1">
        <f>Q13/Q20</f>
        <v>32</v>
      </c>
    </row>
    <row r="22" spans="1:17" ht="15.6" x14ac:dyDescent="0.3">
      <c r="A22" s="1" t="s">
        <v>71</v>
      </c>
      <c r="B22" s="5">
        <f>$Q$51*$Q$50</f>
        <v>3500</v>
      </c>
      <c r="C22" s="5">
        <f t="shared" ref="C22:M22" si="10">$Q$51*$Q$50</f>
        <v>3500</v>
      </c>
      <c r="D22" s="5">
        <f t="shared" si="10"/>
        <v>3500</v>
      </c>
      <c r="E22" s="5">
        <f t="shared" si="10"/>
        <v>3500</v>
      </c>
      <c r="F22" s="5">
        <f t="shared" si="10"/>
        <v>3500</v>
      </c>
      <c r="G22" s="5">
        <f t="shared" si="10"/>
        <v>3500</v>
      </c>
      <c r="H22" s="5">
        <f t="shared" si="10"/>
        <v>3500</v>
      </c>
      <c r="I22" s="5">
        <f t="shared" si="10"/>
        <v>3500</v>
      </c>
      <c r="J22" s="5">
        <f t="shared" si="10"/>
        <v>3500</v>
      </c>
      <c r="K22" s="5">
        <f t="shared" si="10"/>
        <v>3500</v>
      </c>
      <c r="L22" s="5">
        <f t="shared" si="10"/>
        <v>3500</v>
      </c>
      <c r="M22" s="5">
        <f t="shared" si="10"/>
        <v>3500</v>
      </c>
      <c r="N22" s="5">
        <f t="shared" si="2"/>
        <v>42000</v>
      </c>
      <c r="P22" s="1" t="s">
        <v>38</v>
      </c>
      <c r="Q22" s="1">
        <f>Q21*Q18</f>
        <v>64</v>
      </c>
    </row>
    <row r="23" spans="1:17" ht="15.6" x14ac:dyDescent="0.3">
      <c r="A23" s="1"/>
      <c r="B23" s="11"/>
      <c r="C23" s="1"/>
      <c r="D23" s="1"/>
      <c r="E23" s="1"/>
      <c r="F23" s="1"/>
      <c r="G23" s="1"/>
      <c r="H23" s="5"/>
      <c r="I23" s="1"/>
      <c r="J23" s="1"/>
      <c r="K23" s="1"/>
      <c r="L23" s="1"/>
      <c r="M23" s="1"/>
      <c r="N23" s="5"/>
      <c r="P23" s="1" t="s">
        <v>40</v>
      </c>
      <c r="Q23" s="5">
        <v>575</v>
      </c>
    </row>
    <row r="24" spans="1:17" ht="15.6" x14ac:dyDescent="0.3">
      <c r="A24" s="2" t="s">
        <v>69</v>
      </c>
      <c r="B24" s="12">
        <f>SUM(B13:B22)</f>
        <v>43538</v>
      </c>
      <c r="C24" s="12">
        <f t="shared" ref="C24:F24" si="11">SUM(C13:C22)</f>
        <v>44390</v>
      </c>
      <c r="D24" s="12">
        <f t="shared" si="11"/>
        <v>43538</v>
      </c>
      <c r="E24" s="12">
        <f t="shared" si="11"/>
        <v>44390</v>
      </c>
      <c r="F24" s="12">
        <f t="shared" si="11"/>
        <v>43538</v>
      </c>
      <c r="G24" s="12">
        <f>SUM(G13:G22)</f>
        <v>44390</v>
      </c>
      <c r="H24" s="12">
        <f t="shared" ref="H24:M24" si="12">SUM(H13:H22)</f>
        <v>43538</v>
      </c>
      <c r="I24" s="12">
        <f t="shared" si="12"/>
        <v>44390</v>
      </c>
      <c r="J24" s="12">
        <f t="shared" si="12"/>
        <v>43538</v>
      </c>
      <c r="K24" s="12">
        <f t="shared" si="12"/>
        <v>44390</v>
      </c>
      <c r="L24" s="12">
        <f t="shared" si="12"/>
        <v>43538</v>
      </c>
      <c r="M24" s="12">
        <f t="shared" si="12"/>
        <v>51745</v>
      </c>
      <c r="N24" s="6">
        <f t="shared" si="2"/>
        <v>534923</v>
      </c>
      <c r="P24" s="1" t="s">
        <v>41</v>
      </c>
      <c r="Q24" s="14">
        <v>0.15</v>
      </c>
    </row>
    <row r="25" spans="1:17" ht="15.6" x14ac:dyDescent="0.3">
      <c r="A25" s="1"/>
      <c r="B25" s="1"/>
      <c r="C25" s="1"/>
      <c r="D25" s="1"/>
      <c r="E25" s="1"/>
      <c r="F25" s="1"/>
      <c r="G25" s="1"/>
      <c r="H25" s="5"/>
      <c r="I25" s="1"/>
      <c r="J25" s="1"/>
      <c r="K25" s="1"/>
      <c r="L25" s="1"/>
      <c r="M25" s="1"/>
      <c r="N25" s="5"/>
      <c r="P25" s="1"/>
      <c r="Q25" s="1"/>
    </row>
    <row r="26" spans="1:17" ht="15.6" x14ac:dyDescent="0.3">
      <c r="A26" s="2" t="s">
        <v>78</v>
      </c>
      <c r="B26" s="6">
        <f>B10-B24</f>
        <v>74190</v>
      </c>
      <c r="C26" s="6">
        <f t="shared" ref="C26:M26" si="13">C10-C24</f>
        <v>73338</v>
      </c>
      <c r="D26" s="6">
        <f t="shared" si="13"/>
        <v>74190</v>
      </c>
      <c r="E26" s="6">
        <f t="shared" si="13"/>
        <v>73338</v>
      </c>
      <c r="F26" s="6">
        <f t="shared" si="13"/>
        <v>74190</v>
      </c>
      <c r="G26" s="6">
        <f t="shared" si="13"/>
        <v>73338</v>
      </c>
      <c r="H26" s="6">
        <f t="shared" si="13"/>
        <v>74190</v>
      </c>
      <c r="I26" s="6">
        <f t="shared" si="13"/>
        <v>73338</v>
      </c>
      <c r="J26" s="6">
        <f t="shared" si="13"/>
        <v>74190</v>
      </c>
      <c r="K26" s="6">
        <f t="shared" si="13"/>
        <v>73338</v>
      </c>
      <c r="L26" s="6">
        <f t="shared" si="13"/>
        <v>74190</v>
      </c>
      <c r="M26" s="6">
        <f t="shared" si="13"/>
        <v>65983</v>
      </c>
      <c r="N26" s="6">
        <f t="shared" si="2"/>
        <v>877813</v>
      </c>
      <c r="P26" s="1" t="s">
        <v>47</v>
      </c>
      <c r="Q26" s="5">
        <v>1650000</v>
      </c>
    </row>
    <row r="27" spans="1:17" ht="15.6" x14ac:dyDescent="0.3">
      <c r="A27" s="1" t="s">
        <v>74</v>
      </c>
      <c r="B27" s="5">
        <f>B26*$Q$52</f>
        <v>11870.4</v>
      </c>
      <c r="C27" s="5">
        <f t="shared" ref="C27:M27" si="14">C26*$Q$52</f>
        <v>11734.08</v>
      </c>
      <c r="D27" s="5">
        <f t="shared" si="14"/>
        <v>11870.4</v>
      </c>
      <c r="E27" s="5">
        <f t="shared" si="14"/>
        <v>11734.08</v>
      </c>
      <c r="F27" s="5">
        <f t="shared" si="14"/>
        <v>11870.4</v>
      </c>
      <c r="G27" s="5">
        <f t="shared" si="14"/>
        <v>11734.08</v>
      </c>
      <c r="H27" s="5">
        <f t="shared" si="14"/>
        <v>11870.4</v>
      </c>
      <c r="I27" s="5">
        <f t="shared" si="14"/>
        <v>11734.08</v>
      </c>
      <c r="J27" s="5">
        <f t="shared" si="14"/>
        <v>11870.4</v>
      </c>
      <c r="K27" s="5">
        <f t="shared" si="14"/>
        <v>11734.08</v>
      </c>
      <c r="L27" s="5">
        <f t="shared" si="14"/>
        <v>11870.4</v>
      </c>
      <c r="M27" s="5">
        <f t="shared" si="14"/>
        <v>10557.28</v>
      </c>
      <c r="N27" s="5">
        <f t="shared" si="2"/>
        <v>140450.07999999999</v>
      </c>
      <c r="P27" s="1" t="s">
        <v>48</v>
      </c>
      <c r="Q27" s="5">
        <v>82500</v>
      </c>
    </row>
    <row r="28" spans="1:17" ht="15.6" x14ac:dyDescent="0.3">
      <c r="A28" s="2" t="s">
        <v>77</v>
      </c>
      <c r="B28" s="6">
        <f>B26-B27</f>
        <v>62319.6</v>
      </c>
      <c r="C28" s="6">
        <f t="shared" ref="C28:M28" si="15">C26-C27</f>
        <v>61603.92</v>
      </c>
      <c r="D28" s="6">
        <f t="shared" si="15"/>
        <v>62319.6</v>
      </c>
      <c r="E28" s="6">
        <f t="shared" si="15"/>
        <v>61603.92</v>
      </c>
      <c r="F28" s="6">
        <f t="shared" si="15"/>
        <v>62319.6</v>
      </c>
      <c r="G28" s="6">
        <f t="shared" si="15"/>
        <v>61603.92</v>
      </c>
      <c r="H28" s="6">
        <f t="shared" si="15"/>
        <v>62319.6</v>
      </c>
      <c r="I28" s="6">
        <f t="shared" si="15"/>
        <v>61603.92</v>
      </c>
      <c r="J28" s="6">
        <f t="shared" si="15"/>
        <v>62319.6</v>
      </c>
      <c r="K28" s="6">
        <f t="shared" si="15"/>
        <v>61603.92</v>
      </c>
      <c r="L28" s="6">
        <f t="shared" si="15"/>
        <v>62319.6</v>
      </c>
      <c r="M28" s="6">
        <f t="shared" si="15"/>
        <v>55425.72</v>
      </c>
      <c r="N28" s="6">
        <f t="shared" si="2"/>
        <v>737362.91999999993</v>
      </c>
      <c r="P28" s="1" t="s">
        <v>49</v>
      </c>
      <c r="Q28" s="1">
        <v>5</v>
      </c>
    </row>
    <row r="29" spans="1:17" ht="15.6" x14ac:dyDescent="0.3">
      <c r="P29" s="1" t="s">
        <v>50</v>
      </c>
      <c r="Q29" s="15">
        <v>4.5400000000000003E-2</v>
      </c>
    </row>
    <row r="30" spans="1:17" ht="15.6" x14ac:dyDescent="0.3">
      <c r="P30" s="1" t="s">
        <v>51</v>
      </c>
      <c r="Q30" s="1" t="s">
        <v>52</v>
      </c>
    </row>
    <row r="31" spans="1:17" ht="15.6" x14ac:dyDescent="0.3">
      <c r="P31" s="1" t="s">
        <v>53</v>
      </c>
      <c r="Q31" s="1">
        <v>25</v>
      </c>
    </row>
    <row r="32" spans="1:17" ht="15.6" x14ac:dyDescent="0.3">
      <c r="P32" s="1" t="s">
        <v>54</v>
      </c>
      <c r="Q32" s="5">
        <f>Q26-Q27+Q33</f>
        <v>1604200</v>
      </c>
    </row>
    <row r="33" spans="16:17" ht="15.6" x14ac:dyDescent="0.3">
      <c r="P33" s="1" t="s">
        <v>55</v>
      </c>
      <c r="Q33" s="5">
        <v>36700</v>
      </c>
    </row>
    <row r="34" spans="16:17" ht="15.6" x14ac:dyDescent="0.3">
      <c r="P34" s="1" t="s">
        <v>56</v>
      </c>
      <c r="Q34" s="1">
        <v>12</v>
      </c>
    </row>
    <row r="35" spans="16:17" ht="15.6" x14ac:dyDescent="0.3">
      <c r="P35" s="1"/>
      <c r="Q35" s="1"/>
    </row>
    <row r="36" spans="16:17" ht="15.6" x14ac:dyDescent="0.3">
      <c r="P36" s="1"/>
      <c r="Q36" s="1"/>
    </row>
    <row r="37" spans="16:17" ht="15.6" x14ac:dyDescent="0.3">
      <c r="P37" s="1" t="s">
        <v>58</v>
      </c>
      <c r="Q37" s="5">
        <f>160*2</f>
        <v>320</v>
      </c>
    </row>
    <row r="38" spans="16:17" ht="15.6" x14ac:dyDescent="0.3">
      <c r="P38" s="1" t="s">
        <v>57</v>
      </c>
      <c r="Q38" s="5">
        <f>2*116</f>
        <v>232</v>
      </c>
    </row>
    <row r="39" spans="16:17" ht="15.6" x14ac:dyDescent="0.3">
      <c r="P39" s="1" t="s">
        <v>59</v>
      </c>
      <c r="Q39" s="5">
        <f>150*2</f>
        <v>300</v>
      </c>
    </row>
    <row r="40" spans="16:17" ht="15.6" x14ac:dyDescent="0.3">
      <c r="P40" s="1" t="s">
        <v>60</v>
      </c>
      <c r="Q40" s="5">
        <v>190</v>
      </c>
    </row>
    <row r="41" spans="16:17" ht="15.6" x14ac:dyDescent="0.3">
      <c r="P41" s="1" t="s">
        <v>61</v>
      </c>
      <c r="Q41" s="5">
        <v>23</v>
      </c>
    </row>
    <row r="42" spans="16:17" ht="15.6" x14ac:dyDescent="0.3">
      <c r="P42" s="1"/>
      <c r="Q42" s="1"/>
    </row>
    <row r="43" spans="16:17" ht="15.6" x14ac:dyDescent="0.3">
      <c r="P43" s="1" t="s">
        <v>63</v>
      </c>
      <c r="Q43" s="1">
        <f>Q14*Q16</f>
        <v>192</v>
      </c>
    </row>
    <row r="44" spans="16:17" ht="15.6" x14ac:dyDescent="0.3">
      <c r="P44" s="1" t="s">
        <v>64</v>
      </c>
      <c r="Q44" s="14">
        <v>0.35</v>
      </c>
    </row>
    <row r="45" spans="16:17" ht="15.6" x14ac:dyDescent="0.3">
      <c r="P45" s="1" t="s">
        <v>65</v>
      </c>
      <c r="Q45" s="10">
        <f>Q44*Q15</f>
        <v>43.75</v>
      </c>
    </row>
    <row r="46" spans="16:17" ht="15.6" x14ac:dyDescent="0.3">
      <c r="P46" s="1"/>
      <c r="Q46" s="1"/>
    </row>
    <row r="47" spans="16:17" ht="15.6" x14ac:dyDescent="0.3">
      <c r="P47" s="1" t="s">
        <v>66</v>
      </c>
      <c r="Q47" s="14">
        <v>0.15</v>
      </c>
    </row>
    <row r="48" spans="16:17" ht="15.6" x14ac:dyDescent="0.3">
      <c r="P48" s="1" t="s">
        <v>67</v>
      </c>
      <c r="Q48" s="14">
        <v>0.39</v>
      </c>
    </row>
    <row r="49" spans="16:17" ht="15.6" x14ac:dyDescent="0.3">
      <c r="P49" s="1" t="s">
        <v>70</v>
      </c>
      <c r="Q49" s="5">
        <f>PMT($Q$29/$Q$34,$Q$31*$Q$34,$Q$32)</f>
        <v>-8953.1256481184464</v>
      </c>
    </row>
    <row r="50" spans="16:17" ht="15.6" x14ac:dyDescent="0.3">
      <c r="P50" s="1" t="s">
        <v>72</v>
      </c>
      <c r="Q50" s="5">
        <v>3500</v>
      </c>
    </row>
    <row r="51" spans="16:17" ht="15.6" x14ac:dyDescent="0.3">
      <c r="P51" s="1" t="s">
        <v>73</v>
      </c>
      <c r="Q51" s="1">
        <v>1</v>
      </c>
    </row>
    <row r="52" spans="16:17" x14ac:dyDescent="0.3">
      <c r="P52" t="s">
        <v>74</v>
      </c>
      <c r="Q52" s="4">
        <v>0.16</v>
      </c>
    </row>
  </sheetData>
  <mergeCells count="1">
    <mergeCell ref="A1:N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E0DF-D2F8-4CEA-BD1A-CB22955DCBF7}">
  <dimension ref="A1:P53"/>
  <sheetViews>
    <sheetView workbookViewId="0">
      <selection activeCell="G19" sqref="B19:G19"/>
    </sheetView>
  </sheetViews>
  <sheetFormatPr defaultRowHeight="14.4" x14ac:dyDescent="0.3"/>
  <cols>
    <col min="1" max="1" width="34.109375" bestFit="1" customWidth="1"/>
    <col min="2" max="2" width="11.21875" bestFit="1" customWidth="1"/>
    <col min="3" max="3" width="12.21875" bestFit="1" customWidth="1"/>
    <col min="4" max="4" width="11.88671875" bestFit="1" customWidth="1"/>
    <col min="5" max="5" width="12" bestFit="1" customWidth="1"/>
    <col min="6" max="6" width="12.21875" bestFit="1" customWidth="1"/>
    <col min="7" max="7" width="12.109375" bestFit="1" customWidth="1"/>
    <col min="8" max="8" width="15.44140625" bestFit="1" customWidth="1"/>
    <col min="13" max="13" width="92" bestFit="1" customWidth="1"/>
    <col min="14" max="14" width="11.109375" customWidth="1"/>
    <col min="16" max="16" width="160.109375" bestFit="1" customWidth="1"/>
  </cols>
  <sheetData>
    <row r="1" spans="1:16" ht="22.8" x14ac:dyDescent="0.4">
      <c r="A1" s="24" t="s">
        <v>81</v>
      </c>
      <c r="B1" s="24"/>
      <c r="C1" s="24"/>
      <c r="D1" s="24"/>
      <c r="E1" s="24"/>
      <c r="F1" s="24"/>
      <c r="G1" s="24"/>
      <c r="H1" s="24"/>
    </row>
    <row r="2" spans="1:16" ht="15.6" x14ac:dyDescent="0.3">
      <c r="A2" s="13" t="s">
        <v>12</v>
      </c>
      <c r="B2" s="16" t="s">
        <v>105</v>
      </c>
      <c r="C2" s="16" t="s">
        <v>106</v>
      </c>
      <c r="D2" s="16" t="s">
        <v>107</v>
      </c>
      <c r="E2" s="16" t="s">
        <v>108</v>
      </c>
      <c r="F2" s="16" t="s">
        <v>109</v>
      </c>
      <c r="G2" s="16" t="s">
        <v>110</v>
      </c>
      <c r="H2" s="1" t="s">
        <v>21</v>
      </c>
    </row>
    <row r="3" spans="1:16" s="17" customFormat="1" ht="15.6" x14ac:dyDescent="0.3">
      <c r="A3" s="20" t="s">
        <v>83</v>
      </c>
      <c r="B3" s="23">
        <f>Startup!B14</f>
        <v>39650</v>
      </c>
      <c r="C3" s="12">
        <f>B3-B27+B29</f>
        <v>66258</v>
      </c>
      <c r="D3" s="12">
        <f t="shared" ref="D3:F3" si="0">C3-C27+C29</f>
        <v>91162</v>
      </c>
      <c r="E3" s="12">
        <f t="shared" si="0"/>
        <v>117770</v>
      </c>
      <c r="F3" s="12">
        <f t="shared" si="0"/>
        <v>142674</v>
      </c>
      <c r="G3" s="12">
        <f>F3-F27+F29</f>
        <v>169282</v>
      </c>
      <c r="H3" s="12">
        <f>G3</f>
        <v>169282</v>
      </c>
    </row>
    <row r="4" spans="1:16" ht="15.6" x14ac:dyDescent="0.3">
      <c r="A4" s="2" t="s">
        <v>82</v>
      </c>
      <c r="B4" s="2"/>
      <c r="C4" s="2"/>
      <c r="D4" s="2"/>
      <c r="E4" s="2"/>
      <c r="F4" s="2"/>
      <c r="G4" s="2"/>
      <c r="H4" s="2"/>
    </row>
    <row r="5" spans="1:16" ht="15.6" x14ac:dyDescent="0.3">
      <c r="A5" s="1" t="s">
        <v>43</v>
      </c>
      <c r="B5" s="5">
        <f>$N$10*$N$14</f>
        <v>38400</v>
      </c>
      <c r="C5" s="5">
        <f t="shared" ref="C5:G5" si="1">$N$10*$N$14</f>
        <v>38400</v>
      </c>
      <c r="D5" s="5">
        <f t="shared" si="1"/>
        <v>38400</v>
      </c>
      <c r="E5" s="5">
        <f t="shared" si="1"/>
        <v>38400</v>
      </c>
      <c r="F5" s="5">
        <f t="shared" si="1"/>
        <v>38400</v>
      </c>
      <c r="G5" s="5">
        <f t="shared" si="1"/>
        <v>38400</v>
      </c>
      <c r="H5" s="5">
        <f>SUM(B5:G5)</f>
        <v>230400</v>
      </c>
    </row>
    <row r="6" spans="1:16" ht="15.6" x14ac:dyDescent="0.3">
      <c r="A6" s="1" t="s">
        <v>24</v>
      </c>
      <c r="B6" s="5">
        <f>$N$12*B5</f>
        <v>5760</v>
      </c>
      <c r="C6" s="5">
        <f t="shared" ref="C6:G6" si="2">$N$12*C5</f>
        <v>5760</v>
      </c>
      <c r="D6" s="5">
        <f t="shared" si="2"/>
        <v>5760</v>
      </c>
      <c r="E6" s="5">
        <f t="shared" si="2"/>
        <v>5760</v>
      </c>
      <c r="F6" s="5">
        <f t="shared" si="2"/>
        <v>5760</v>
      </c>
      <c r="G6" s="5">
        <f t="shared" si="2"/>
        <v>5760</v>
      </c>
      <c r="H6" s="5">
        <f t="shared" ref="H6:H25" si="3">SUM(B6:G6)</f>
        <v>34560</v>
      </c>
    </row>
    <row r="7" spans="1:16" ht="15.6" x14ac:dyDescent="0.3">
      <c r="A7" s="1" t="s">
        <v>42</v>
      </c>
      <c r="B7" s="5">
        <f>$N$20*$N$17</f>
        <v>19200</v>
      </c>
      <c r="C7" s="5">
        <f t="shared" ref="C7:G7" si="4">$N$20*$N$17</f>
        <v>19200</v>
      </c>
      <c r="D7" s="5">
        <f t="shared" si="4"/>
        <v>19200</v>
      </c>
      <c r="E7" s="5">
        <f t="shared" si="4"/>
        <v>19200</v>
      </c>
      <c r="F7" s="5">
        <f t="shared" si="4"/>
        <v>19200</v>
      </c>
      <c r="G7" s="5">
        <f t="shared" si="4"/>
        <v>19200</v>
      </c>
      <c r="H7" s="5">
        <f t="shared" si="3"/>
        <v>115200</v>
      </c>
    </row>
    <row r="8" spans="1:16" ht="18.600000000000001" x14ac:dyDescent="0.3">
      <c r="A8" s="1" t="s">
        <v>111</v>
      </c>
      <c r="B8" s="5">
        <f>$N$24*$N$23</f>
        <v>32000</v>
      </c>
      <c r="C8" s="5">
        <f t="shared" ref="C8:G8" si="5">$N$24*$N$23</f>
        <v>32000</v>
      </c>
      <c r="D8" s="5">
        <f t="shared" si="5"/>
        <v>32000</v>
      </c>
      <c r="E8" s="5">
        <f t="shared" si="5"/>
        <v>32000</v>
      </c>
      <c r="F8" s="5">
        <f t="shared" si="5"/>
        <v>32000</v>
      </c>
      <c r="G8" s="5">
        <f t="shared" si="5"/>
        <v>32000</v>
      </c>
      <c r="H8" s="5">
        <f t="shared" si="3"/>
        <v>192000</v>
      </c>
    </row>
    <row r="9" spans="1:16" ht="18.600000000000001" x14ac:dyDescent="0.3">
      <c r="A9" s="1" t="s">
        <v>112</v>
      </c>
      <c r="B9" s="5">
        <f>B8*$N$25</f>
        <v>4800</v>
      </c>
      <c r="C9" s="5">
        <f t="shared" ref="C9:G9" si="6">C8*$N$25</f>
        <v>4800</v>
      </c>
      <c r="D9" s="5">
        <f t="shared" si="6"/>
        <v>4800</v>
      </c>
      <c r="E9" s="5">
        <f t="shared" si="6"/>
        <v>4800</v>
      </c>
      <c r="F9" s="5">
        <f t="shared" si="6"/>
        <v>4800</v>
      </c>
      <c r="G9" s="5">
        <f t="shared" si="6"/>
        <v>4800</v>
      </c>
      <c r="H9" s="5">
        <f t="shared" si="3"/>
        <v>28800</v>
      </c>
      <c r="M9" s="13" t="s">
        <v>22</v>
      </c>
      <c r="N9" s="13" t="s">
        <v>114</v>
      </c>
    </row>
    <row r="10" spans="1:16" ht="15.6" x14ac:dyDescent="0.3">
      <c r="A10" s="1"/>
      <c r="B10" s="1"/>
      <c r="C10" s="1"/>
      <c r="D10" s="1"/>
      <c r="E10" s="1"/>
      <c r="F10" s="1"/>
      <c r="G10" s="1"/>
      <c r="H10" s="5"/>
      <c r="M10" s="1" t="s">
        <v>26</v>
      </c>
      <c r="N10" s="5">
        <v>400</v>
      </c>
      <c r="P10" s="1" t="s">
        <v>39</v>
      </c>
    </row>
    <row r="11" spans="1:16" ht="18" x14ac:dyDescent="0.3">
      <c r="A11" s="2" t="s">
        <v>143</v>
      </c>
      <c r="B11" s="6">
        <f>SUM(B5:B9)</f>
        <v>100160</v>
      </c>
      <c r="C11" s="6">
        <f t="shared" ref="C11:G11" si="7">SUM(C5:C9)</f>
        <v>100160</v>
      </c>
      <c r="D11" s="6">
        <f t="shared" si="7"/>
        <v>100160</v>
      </c>
      <c r="E11" s="6">
        <f t="shared" si="7"/>
        <v>100160</v>
      </c>
      <c r="F11" s="6">
        <f t="shared" si="7"/>
        <v>100160</v>
      </c>
      <c r="G11" s="6">
        <f t="shared" si="7"/>
        <v>100160</v>
      </c>
      <c r="H11" s="6">
        <f t="shared" si="3"/>
        <v>600960</v>
      </c>
      <c r="M11" s="1" t="s">
        <v>25</v>
      </c>
      <c r="N11" s="14">
        <v>0.8</v>
      </c>
      <c r="P11" s="1" t="s">
        <v>45</v>
      </c>
    </row>
    <row r="12" spans="1:16" ht="15.6" x14ac:dyDescent="0.3">
      <c r="A12" s="1"/>
      <c r="B12" s="1"/>
      <c r="C12" s="1"/>
      <c r="D12" s="1"/>
      <c r="E12" s="1"/>
      <c r="F12" s="1"/>
      <c r="G12" s="1"/>
      <c r="H12" s="5"/>
      <c r="M12" s="1" t="s">
        <v>31</v>
      </c>
      <c r="N12" s="14">
        <v>0.15</v>
      </c>
      <c r="P12" s="1" t="s">
        <v>46</v>
      </c>
    </row>
    <row r="13" spans="1:16" ht="15.6" x14ac:dyDescent="0.3">
      <c r="A13" s="2" t="s">
        <v>16</v>
      </c>
      <c r="B13" s="1"/>
      <c r="C13" s="1"/>
      <c r="D13" s="1"/>
      <c r="E13" s="1"/>
      <c r="F13" s="1"/>
      <c r="G13" s="1"/>
      <c r="H13" s="5"/>
      <c r="M13" s="1" t="s">
        <v>32</v>
      </c>
      <c r="N13" s="1">
        <f>N18*N11</f>
        <v>3.2</v>
      </c>
      <c r="P13" s="1" t="s">
        <v>44</v>
      </c>
    </row>
    <row r="14" spans="1:16" ht="15.6" x14ac:dyDescent="0.3">
      <c r="A14" s="1" t="s">
        <v>17</v>
      </c>
      <c r="B14" s="8">
        <v>8953</v>
      </c>
      <c r="C14" s="8">
        <v>8953</v>
      </c>
      <c r="D14" s="8">
        <v>8953</v>
      </c>
      <c r="E14" s="8">
        <v>8953</v>
      </c>
      <c r="F14" s="8">
        <v>8953</v>
      </c>
      <c r="G14" s="8">
        <v>8953</v>
      </c>
      <c r="H14" s="5">
        <f t="shared" si="3"/>
        <v>53718</v>
      </c>
      <c r="M14" s="1" t="s">
        <v>33</v>
      </c>
      <c r="N14" s="1">
        <f>N18*N17*N11</f>
        <v>96</v>
      </c>
    </row>
    <row r="15" spans="1:16" ht="15.6" x14ac:dyDescent="0.3">
      <c r="A15" s="1" t="s">
        <v>18</v>
      </c>
      <c r="B15" s="8">
        <f>SUM(N41:N42)</f>
        <v>213</v>
      </c>
      <c r="C15" s="9">
        <f>SUM(N38:N42)</f>
        <v>1065</v>
      </c>
      <c r="D15" s="5">
        <f>SUM(N41:N42)</f>
        <v>213</v>
      </c>
      <c r="E15" s="5">
        <f>SUM(N38:N42)</f>
        <v>1065</v>
      </c>
      <c r="F15" s="5">
        <f>SUM(N41:N42)</f>
        <v>213</v>
      </c>
      <c r="G15" s="5">
        <f>SUM(N38:N42)</f>
        <v>1065</v>
      </c>
      <c r="H15" s="5">
        <f t="shared" si="3"/>
        <v>3834</v>
      </c>
      <c r="M15" s="1" t="s">
        <v>34</v>
      </c>
      <c r="N15" s="1">
        <f>N19*N13</f>
        <v>6.4</v>
      </c>
    </row>
    <row r="16" spans="1:16" ht="15.6" x14ac:dyDescent="0.3">
      <c r="A16" s="1" t="s">
        <v>19</v>
      </c>
      <c r="B16" s="5">
        <v>500</v>
      </c>
      <c r="C16" s="5">
        <v>500</v>
      </c>
      <c r="D16" s="5">
        <v>500</v>
      </c>
      <c r="E16" s="5">
        <v>500</v>
      </c>
      <c r="F16" s="5">
        <v>500</v>
      </c>
      <c r="G16" s="5">
        <v>500</v>
      </c>
      <c r="H16" s="5">
        <f t="shared" si="3"/>
        <v>3000</v>
      </c>
      <c r="M16" s="1" t="s">
        <v>35</v>
      </c>
      <c r="N16" s="5">
        <v>100</v>
      </c>
    </row>
    <row r="17" spans="1:14" ht="15.6" x14ac:dyDescent="0.3">
      <c r="A17" s="1" t="s">
        <v>62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7355</v>
      </c>
      <c r="H17" s="5">
        <f t="shared" si="3"/>
        <v>7355</v>
      </c>
      <c r="M17" s="1" t="s">
        <v>27</v>
      </c>
      <c r="N17" s="1">
        <v>30</v>
      </c>
    </row>
    <row r="18" spans="1:14" ht="15.6" x14ac:dyDescent="0.3">
      <c r="A18" s="1" t="s">
        <v>5</v>
      </c>
      <c r="B18" s="5">
        <v>390</v>
      </c>
      <c r="C18" s="5">
        <v>390</v>
      </c>
      <c r="D18" s="5">
        <v>390</v>
      </c>
      <c r="E18" s="5">
        <v>390</v>
      </c>
      <c r="F18" s="5">
        <v>390</v>
      </c>
      <c r="G18" s="5">
        <v>390</v>
      </c>
      <c r="H18" s="5">
        <f t="shared" si="3"/>
        <v>2340</v>
      </c>
      <c r="M18" s="1" t="s">
        <v>28</v>
      </c>
      <c r="N18" s="1">
        <v>4</v>
      </c>
    </row>
    <row r="19" spans="1:14" ht="15.6" x14ac:dyDescent="0.3">
      <c r="A19" s="1" t="s">
        <v>76</v>
      </c>
      <c r="B19" s="5">
        <f>$N$46*$N$44</f>
        <v>5760</v>
      </c>
      <c r="C19" s="5">
        <f t="shared" ref="C19:G19" si="8">$N$46*$N$44</f>
        <v>5760</v>
      </c>
      <c r="D19" s="5">
        <f t="shared" si="8"/>
        <v>5760</v>
      </c>
      <c r="E19" s="5">
        <f t="shared" si="8"/>
        <v>5760</v>
      </c>
      <c r="F19" s="5">
        <f t="shared" si="8"/>
        <v>5760</v>
      </c>
      <c r="G19" s="5">
        <f t="shared" si="8"/>
        <v>5760</v>
      </c>
      <c r="H19" s="5">
        <f t="shared" si="3"/>
        <v>34560</v>
      </c>
      <c r="M19" s="1" t="s">
        <v>29</v>
      </c>
      <c r="N19" s="1">
        <v>2</v>
      </c>
    </row>
    <row r="20" spans="1:14" ht="15.6" x14ac:dyDescent="0.3">
      <c r="A20" s="1" t="s">
        <v>75</v>
      </c>
      <c r="B20" s="5">
        <f>$B$5*$N$48</f>
        <v>5760</v>
      </c>
      <c r="C20" s="5">
        <f t="shared" ref="C20:G20" si="9">$B$5*$N$48</f>
        <v>5760</v>
      </c>
      <c r="D20" s="5">
        <f t="shared" si="9"/>
        <v>5760</v>
      </c>
      <c r="E20" s="5">
        <f t="shared" si="9"/>
        <v>5760</v>
      </c>
      <c r="F20" s="5">
        <f t="shared" si="9"/>
        <v>5760</v>
      </c>
      <c r="G20" s="5">
        <f t="shared" si="9"/>
        <v>5760</v>
      </c>
      <c r="H20" s="5">
        <f t="shared" si="3"/>
        <v>34560</v>
      </c>
      <c r="M20" s="1" t="s">
        <v>36</v>
      </c>
      <c r="N20" s="5">
        <f>N15*N16</f>
        <v>640</v>
      </c>
    </row>
    <row r="21" spans="1:14" ht="15.6" x14ac:dyDescent="0.3">
      <c r="A21" s="1" t="s">
        <v>20</v>
      </c>
      <c r="B21" s="5">
        <v>500</v>
      </c>
      <c r="C21" s="5">
        <v>500</v>
      </c>
      <c r="D21" s="5">
        <v>500</v>
      </c>
      <c r="E21" s="5">
        <v>500</v>
      </c>
      <c r="F21" s="5">
        <v>500</v>
      </c>
      <c r="G21" s="5">
        <v>500</v>
      </c>
      <c r="H21" s="5">
        <f t="shared" si="3"/>
        <v>3000</v>
      </c>
      <c r="M21" s="1" t="s">
        <v>30</v>
      </c>
      <c r="N21" s="1">
        <v>3</v>
      </c>
    </row>
    <row r="22" spans="1:14" ht="15.6" x14ac:dyDescent="0.3">
      <c r="A22" s="1" t="s">
        <v>68</v>
      </c>
      <c r="B22" s="5">
        <f>B8*$N$49</f>
        <v>11200</v>
      </c>
      <c r="C22" s="5">
        <f t="shared" ref="C22:G22" si="10">C8*$N$49</f>
        <v>11200</v>
      </c>
      <c r="D22" s="5">
        <f t="shared" si="10"/>
        <v>11200</v>
      </c>
      <c r="E22" s="5">
        <f t="shared" si="10"/>
        <v>11200</v>
      </c>
      <c r="F22" s="5">
        <f t="shared" si="10"/>
        <v>11200</v>
      </c>
      <c r="G22" s="5">
        <f t="shared" si="10"/>
        <v>11200</v>
      </c>
      <c r="H22" s="5">
        <f t="shared" si="3"/>
        <v>67200</v>
      </c>
      <c r="M22" s="1" t="s">
        <v>37</v>
      </c>
      <c r="N22" s="1">
        <f>N14/N21</f>
        <v>32</v>
      </c>
    </row>
    <row r="23" spans="1:14" ht="15.6" x14ac:dyDescent="0.3">
      <c r="A23" s="1" t="s">
        <v>71</v>
      </c>
      <c r="B23" s="5">
        <f>$N$52*$N$51</f>
        <v>3500</v>
      </c>
      <c r="C23" s="5">
        <f t="shared" ref="C23:G23" si="11">$N$52*$N$51</f>
        <v>3500</v>
      </c>
      <c r="D23" s="5">
        <f t="shared" si="11"/>
        <v>3500</v>
      </c>
      <c r="E23" s="5">
        <f t="shared" si="11"/>
        <v>3500</v>
      </c>
      <c r="F23" s="5">
        <f t="shared" si="11"/>
        <v>3500</v>
      </c>
      <c r="G23" s="5">
        <f t="shared" si="11"/>
        <v>3500</v>
      </c>
      <c r="H23" s="5">
        <f t="shared" si="3"/>
        <v>21000</v>
      </c>
      <c r="M23" s="1" t="s">
        <v>38</v>
      </c>
      <c r="N23" s="1">
        <f>N22*N19</f>
        <v>64</v>
      </c>
    </row>
    <row r="24" spans="1:14" ht="15.6" x14ac:dyDescent="0.3">
      <c r="A24" s="1"/>
      <c r="B24" s="11"/>
      <c r="C24" s="1"/>
      <c r="D24" s="1"/>
      <c r="E24" s="1"/>
      <c r="F24" s="1"/>
      <c r="G24" s="1"/>
      <c r="H24" s="5"/>
      <c r="M24" s="1" t="s">
        <v>40</v>
      </c>
      <c r="N24" s="5">
        <v>500</v>
      </c>
    </row>
    <row r="25" spans="1:14" ht="15.6" x14ac:dyDescent="0.3">
      <c r="A25" s="2" t="s">
        <v>84</v>
      </c>
      <c r="B25" s="12">
        <f>SUM(B14:B23)</f>
        <v>36776</v>
      </c>
      <c r="C25" s="12">
        <f t="shared" ref="C25:F25" si="12">SUM(C14:C23)</f>
        <v>37628</v>
      </c>
      <c r="D25" s="12">
        <f t="shared" si="12"/>
        <v>36776</v>
      </c>
      <c r="E25" s="12">
        <f t="shared" si="12"/>
        <v>37628</v>
      </c>
      <c r="F25" s="12">
        <f t="shared" si="12"/>
        <v>36776</v>
      </c>
      <c r="G25" s="12">
        <f>SUM(G14:G23)</f>
        <v>44983</v>
      </c>
      <c r="H25" s="6">
        <f t="shared" si="3"/>
        <v>230567</v>
      </c>
      <c r="M25" s="1" t="s">
        <v>41</v>
      </c>
      <c r="N25" s="14">
        <v>0.15</v>
      </c>
    </row>
    <row r="26" spans="1:14" ht="15.6" x14ac:dyDescent="0.3">
      <c r="A26" s="1"/>
      <c r="B26" s="1"/>
      <c r="C26" s="1"/>
      <c r="D26" s="1"/>
      <c r="E26" s="1"/>
      <c r="F26" s="1"/>
      <c r="G26" s="1"/>
      <c r="H26" s="5"/>
      <c r="M26" s="1"/>
      <c r="N26" s="1"/>
    </row>
    <row r="27" spans="1:14" ht="15.6" x14ac:dyDescent="0.3">
      <c r="A27" s="1" t="s">
        <v>85</v>
      </c>
      <c r="B27" s="8">
        <f>B25</f>
        <v>36776</v>
      </c>
      <c r="C27" s="8">
        <f t="shared" ref="C27:H27" si="13">C25</f>
        <v>37628</v>
      </c>
      <c r="D27" s="8">
        <f t="shared" si="13"/>
        <v>36776</v>
      </c>
      <c r="E27" s="8">
        <f t="shared" si="13"/>
        <v>37628</v>
      </c>
      <c r="F27" s="8">
        <f t="shared" si="13"/>
        <v>36776</v>
      </c>
      <c r="G27" s="8">
        <f t="shared" si="13"/>
        <v>44983</v>
      </c>
      <c r="H27" s="8">
        <f t="shared" si="13"/>
        <v>230567</v>
      </c>
      <c r="M27" s="1" t="s">
        <v>47</v>
      </c>
      <c r="N27" s="5">
        <v>1650000</v>
      </c>
    </row>
    <row r="28" spans="1:14" ht="15.6" x14ac:dyDescent="0.3">
      <c r="A28" s="1" t="s">
        <v>86</v>
      </c>
      <c r="B28" s="5">
        <f>B11</f>
        <v>100160</v>
      </c>
      <c r="C28" s="5">
        <f t="shared" ref="C28:H28" si="14">C11</f>
        <v>100160</v>
      </c>
      <c r="D28" s="5">
        <f t="shared" si="14"/>
        <v>100160</v>
      </c>
      <c r="E28" s="5">
        <f t="shared" si="14"/>
        <v>100160</v>
      </c>
      <c r="F28" s="5">
        <f t="shared" si="14"/>
        <v>100160</v>
      </c>
      <c r="G28" s="5">
        <f t="shared" si="14"/>
        <v>100160</v>
      </c>
      <c r="H28" s="5">
        <f t="shared" si="14"/>
        <v>600960</v>
      </c>
      <c r="M28" s="1" t="s">
        <v>48</v>
      </c>
      <c r="N28" s="5">
        <v>82500</v>
      </c>
    </row>
    <row r="29" spans="1:14" ht="15.6" x14ac:dyDescent="0.3">
      <c r="A29" s="2" t="s">
        <v>87</v>
      </c>
      <c r="B29" s="12">
        <f>B28-B27</f>
        <v>63384</v>
      </c>
      <c r="C29" s="12">
        <f t="shared" ref="C29:H29" si="15">C28-C27</f>
        <v>62532</v>
      </c>
      <c r="D29" s="12">
        <f t="shared" si="15"/>
        <v>63384</v>
      </c>
      <c r="E29" s="12">
        <f t="shared" si="15"/>
        <v>62532</v>
      </c>
      <c r="F29" s="12">
        <f t="shared" si="15"/>
        <v>63384</v>
      </c>
      <c r="G29" s="12">
        <f t="shared" si="15"/>
        <v>55177</v>
      </c>
      <c r="H29" s="12">
        <f t="shared" si="15"/>
        <v>370393</v>
      </c>
      <c r="M29" s="1" t="s">
        <v>49</v>
      </c>
      <c r="N29" s="1">
        <v>5</v>
      </c>
    </row>
    <row r="30" spans="1:14" ht="15.6" x14ac:dyDescent="0.3">
      <c r="A30" s="1"/>
      <c r="B30" s="1"/>
      <c r="C30" s="1"/>
      <c r="D30" s="1"/>
      <c r="E30" s="1"/>
      <c r="F30" s="1"/>
      <c r="G30" s="1"/>
      <c r="H30" s="1"/>
      <c r="M30" s="1" t="s">
        <v>50</v>
      </c>
      <c r="N30" s="15">
        <v>4.5400000000000003E-2</v>
      </c>
    </row>
    <row r="31" spans="1:14" ht="15.6" x14ac:dyDescent="0.3">
      <c r="A31" s="2" t="s">
        <v>91</v>
      </c>
      <c r="B31" s="6">
        <f>B3-B27</f>
        <v>2874</v>
      </c>
      <c r="C31" s="12">
        <f>C3-C27</f>
        <v>28630</v>
      </c>
      <c r="D31" s="12">
        <f t="shared" ref="D31:G31" si="16">D3-D27</f>
        <v>54386</v>
      </c>
      <c r="E31" s="12">
        <f t="shared" si="16"/>
        <v>80142</v>
      </c>
      <c r="F31" s="12">
        <f t="shared" si="16"/>
        <v>105898</v>
      </c>
      <c r="G31" s="12">
        <f t="shared" si="16"/>
        <v>124299</v>
      </c>
      <c r="H31" s="12">
        <f>G31</f>
        <v>124299</v>
      </c>
      <c r="M31" s="1" t="s">
        <v>51</v>
      </c>
      <c r="N31" s="1" t="s">
        <v>52</v>
      </c>
    </row>
    <row r="32" spans="1:14" ht="15.6" x14ac:dyDescent="0.3">
      <c r="M32" s="1" t="s">
        <v>53</v>
      </c>
      <c r="N32" s="1">
        <v>25</v>
      </c>
    </row>
    <row r="33" spans="13:14" ht="15.6" x14ac:dyDescent="0.3">
      <c r="M33" s="1" t="s">
        <v>54</v>
      </c>
      <c r="N33" s="5">
        <f>N27-N28+N34</f>
        <v>1604200</v>
      </c>
    </row>
    <row r="34" spans="13:14" ht="15.6" x14ac:dyDescent="0.3">
      <c r="M34" s="1" t="s">
        <v>55</v>
      </c>
      <c r="N34" s="5">
        <v>36700</v>
      </c>
    </row>
    <row r="35" spans="13:14" ht="15.6" x14ac:dyDescent="0.3">
      <c r="M35" s="1" t="s">
        <v>56</v>
      </c>
      <c r="N35" s="1">
        <v>12</v>
      </c>
    </row>
    <row r="36" spans="13:14" ht="15.6" x14ac:dyDescent="0.3">
      <c r="M36" s="1"/>
      <c r="N36" s="1"/>
    </row>
    <row r="37" spans="13:14" ht="15.6" x14ac:dyDescent="0.3">
      <c r="M37" s="1"/>
      <c r="N37" s="1"/>
    </row>
    <row r="38" spans="13:14" ht="15.6" x14ac:dyDescent="0.3">
      <c r="M38" s="1" t="s">
        <v>58</v>
      </c>
      <c r="N38" s="5">
        <f>160*2</f>
        <v>320</v>
      </c>
    </row>
    <row r="39" spans="13:14" ht="15.6" x14ac:dyDescent="0.3">
      <c r="M39" s="1" t="s">
        <v>57</v>
      </c>
      <c r="N39" s="5">
        <f>2*116</f>
        <v>232</v>
      </c>
    </row>
    <row r="40" spans="13:14" ht="15.6" x14ac:dyDescent="0.3">
      <c r="M40" s="1" t="s">
        <v>59</v>
      </c>
      <c r="N40" s="5">
        <f>150*2</f>
        <v>300</v>
      </c>
    </row>
    <row r="41" spans="13:14" ht="15.6" x14ac:dyDescent="0.3">
      <c r="M41" s="1" t="s">
        <v>60</v>
      </c>
      <c r="N41" s="5">
        <v>190</v>
      </c>
    </row>
    <row r="42" spans="13:14" ht="15.6" x14ac:dyDescent="0.3">
      <c r="M42" s="1" t="s">
        <v>61</v>
      </c>
      <c r="N42" s="5">
        <v>23</v>
      </c>
    </row>
    <row r="43" spans="13:14" ht="15.6" x14ac:dyDescent="0.3">
      <c r="M43" s="1"/>
      <c r="N43" s="1"/>
    </row>
    <row r="44" spans="13:14" ht="15.6" x14ac:dyDescent="0.3">
      <c r="M44" s="1" t="s">
        <v>63</v>
      </c>
      <c r="N44" s="1">
        <f>N15*N17</f>
        <v>192</v>
      </c>
    </row>
    <row r="45" spans="13:14" ht="15.6" x14ac:dyDescent="0.3">
      <c r="M45" s="1" t="s">
        <v>64</v>
      </c>
      <c r="N45" s="14">
        <v>0.3</v>
      </c>
    </row>
    <row r="46" spans="13:14" ht="15.6" x14ac:dyDescent="0.3">
      <c r="M46" s="1" t="s">
        <v>65</v>
      </c>
      <c r="N46" s="10">
        <f>N45*N16</f>
        <v>30</v>
      </c>
    </row>
    <row r="47" spans="13:14" ht="15.6" x14ac:dyDescent="0.3">
      <c r="M47" s="1"/>
      <c r="N47" s="1"/>
    </row>
    <row r="48" spans="13:14" ht="15.6" x14ac:dyDescent="0.3">
      <c r="M48" s="1" t="s">
        <v>66</v>
      </c>
      <c r="N48" s="14">
        <v>0.15</v>
      </c>
    </row>
    <row r="49" spans="13:14" ht="15.6" x14ac:dyDescent="0.3">
      <c r="M49" s="1" t="s">
        <v>67</v>
      </c>
      <c r="N49" s="14">
        <v>0.35</v>
      </c>
    </row>
    <row r="50" spans="13:14" ht="15.6" x14ac:dyDescent="0.3">
      <c r="M50" s="1" t="s">
        <v>70</v>
      </c>
      <c r="N50" s="5">
        <f>PMT($N$30/$N$35,$N$32*$N$35,$N$33)</f>
        <v>-8953.1256481184464</v>
      </c>
    </row>
    <row r="51" spans="13:14" ht="15.6" x14ac:dyDescent="0.3">
      <c r="M51" s="1" t="s">
        <v>72</v>
      </c>
      <c r="N51" s="5">
        <v>3500</v>
      </c>
    </row>
    <row r="52" spans="13:14" ht="15.6" x14ac:dyDescent="0.3">
      <c r="M52" s="1" t="s">
        <v>73</v>
      </c>
      <c r="N52" s="1">
        <v>1</v>
      </c>
    </row>
    <row r="53" spans="13:14" ht="15.6" x14ac:dyDescent="0.3">
      <c r="M53" s="1" t="s">
        <v>74</v>
      </c>
      <c r="N53" s="14">
        <v>0.16</v>
      </c>
    </row>
  </sheetData>
  <mergeCells count="1">
    <mergeCell ref="A1:H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4D2D-A497-4F8A-A266-059B84A36EBD}">
  <dimension ref="A1:S53"/>
  <sheetViews>
    <sheetView topLeftCell="A11" workbookViewId="0">
      <selection activeCell="M19" sqref="B19:M19"/>
    </sheetView>
  </sheetViews>
  <sheetFormatPr defaultRowHeight="14.4" x14ac:dyDescent="0.3"/>
  <cols>
    <col min="1" max="1" width="34.109375" bestFit="1" customWidth="1"/>
    <col min="2" max="2" width="11.77734375" bestFit="1" customWidth="1"/>
    <col min="3" max="3" width="11.88671875" bestFit="1" customWidth="1"/>
    <col min="4" max="4" width="12.44140625" bestFit="1" customWidth="1"/>
    <col min="5" max="5" width="12" bestFit="1" customWidth="1"/>
    <col min="6" max="6" width="12.6640625" bestFit="1" customWidth="1"/>
    <col min="7" max="7" width="11.77734375" bestFit="1" customWidth="1"/>
    <col min="8" max="8" width="11.44140625" bestFit="1" customWidth="1"/>
    <col min="9" max="9" width="12.21875" bestFit="1" customWidth="1"/>
    <col min="10" max="10" width="11.88671875" bestFit="1" customWidth="1"/>
    <col min="11" max="11" width="12" bestFit="1" customWidth="1"/>
    <col min="12" max="12" width="12.21875" bestFit="1" customWidth="1"/>
    <col min="13" max="13" width="12.109375" bestFit="1" customWidth="1"/>
    <col min="14" max="14" width="15.44140625" bestFit="1" customWidth="1"/>
    <col min="15" max="15" width="11.21875" bestFit="1" customWidth="1"/>
    <col min="16" max="16" width="92" bestFit="1" customWidth="1"/>
    <col min="17" max="17" width="11" bestFit="1" customWidth="1"/>
    <col min="19" max="19" width="160.109375" bestFit="1" customWidth="1"/>
  </cols>
  <sheetData>
    <row r="1" spans="1:19" ht="22.8" x14ac:dyDescent="0.4">
      <c r="A1" s="24" t="s">
        <v>88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9" ht="15.6" x14ac:dyDescent="0.3">
      <c r="A2" s="13" t="s">
        <v>12</v>
      </c>
      <c r="B2" s="16" t="s">
        <v>115</v>
      </c>
      <c r="C2" s="16" t="s">
        <v>116</v>
      </c>
      <c r="D2" s="16" t="s">
        <v>117</v>
      </c>
      <c r="E2" s="16" t="s">
        <v>118</v>
      </c>
      <c r="F2" s="16" t="s">
        <v>119</v>
      </c>
      <c r="G2" s="16" t="s">
        <v>120</v>
      </c>
      <c r="H2" s="16" t="s">
        <v>121</v>
      </c>
      <c r="I2" s="16" t="s">
        <v>122</v>
      </c>
      <c r="J2" s="16" t="s">
        <v>123</v>
      </c>
      <c r="K2" s="16" t="s">
        <v>124</v>
      </c>
      <c r="L2" s="16" t="s">
        <v>125</v>
      </c>
      <c r="M2" s="16" t="s">
        <v>126</v>
      </c>
      <c r="N2" s="1" t="s">
        <v>21</v>
      </c>
    </row>
    <row r="3" spans="1:19" s="17" customFormat="1" ht="15.6" x14ac:dyDescent="0.3">
      <c r="A3" s="20" t="s">
        <v>83</v>
      </c>
      <c r="B3" s="22">
        <f>'Cash Flow Year 1'!G3+'Cash Flow Year 1'!G29-'Cash Flow Year 1'!G27</f>
        <v>179476</v>
      </c>
      <c r="C3" s="22">
        <f>B3-B27+B29</f>
        <v>209624</v>
      </c>
      <c r="D3" s="22">
        <f>C3-C27+C29</f>
        <v>238068</v>
      </c>
      <c r="E3" s="22">
        <f t="shared" ref="E3:M3" si="0">D3-D27+D29</f>
        <v>268216</v>
      </c>
      <c r="F3" s="22">
        <f t="shared" si="0"/>
        <v>296660</v>
      </c>
      <c r="G3" s="22">
        <f t="shared" si="0"/>
        <v>326808</v>
      </c>
      <c r="H3" s="22">
        <f t="shared" si="0"/>
        <v>355252</v>
      </c>
      <c r="I3" s="22">
        <f t="shared" si="0"/>
        <v>385400</v>
      </c>
      <c r="J3" s="22">
        <f t="shared" si="0"/>
        <v>413844</v>
      </c>
      <c r="K3" s="22">
        <f t="shared" si="0"/>
        <v>443992</v>
      </c>
      <c r="L3" s="22">
        <f t="shared" si="0"/>
        <v>472436</v>
      </c>
      <c r="M3" s="22">
        <f t="shared" si="0"/>
        <v>502584</v>
      </c>
      <c r="N3" s="22">
        <f>M3</f>
        <v>502584</v>
      </c>
    </row>
    <row r="4" spans="1:19" ht="15.6" x14ac:dyDescent="0.3">
      <c r="A4" s="2" t="s">
        <v>82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"/>
      <c r="O4" s="3"/>
      <c r="P4" s="3"/>
    </row>
    <row r="5" spans="1:19" ht="15.6" x14ac:dyDescent="0.3">
      <c r="A5" s="1" t="s">
        <v>43</v>
      </c>
      <c r="B5" s="5">
        <f>$Q$10*$Q$14</f>
        <v>40800</v>
      </c>
      <c r="C5" s="5">
        <f t="shared" ref="C5:M5" si="1">$Q$10*$Q$14</f>
        <v>40800</v>
      </c>
      <c r="D5" s="5">
        <f t="shared" si="1"/>
        <v>40800</v>
      </c>
      <c r="E5" s="5">
        <f t="shared" si="1"/>
        <v>40800</v>
      </c>
      <c r="F5" s="5">
        <f t="shared" si="1"/>
        <v>40800</v>
      </c>
      <c r="G5" s="5">
        <f t="shared" si="1"/>
        <v>40800</v>
      </c>
      <c r="H5" s="5">
        <f t="shared" si="1"/>
        <v>40800</v>
      </c>
      <c r="I5" s="5">
        <f t="shared" si="1"/>
        <v>40800</v>
      </c>
      <c r="J5" s="5">
        <f t="shared" si="1"/>
        <v>40800</v>
      </c>
      <c r="K5" s="5">
        <f t="shared" si="1"/>
        <v>40800</v>
      </c>
      <c r="L5" s="5">
        <f t="shared" si="1"/>
        <v>40800</v>
      </c>
      <c r="M5" s="5">
        <f t="shared" si="1"/>
        <v>40800</v>
      </c>
      <c r="N5" s="5">
        <f>SUM(B5:M5)</f>
        <v>489600</v>
      </c>
    </row>
    <row r="6" spans="1:19" ht="15.6" x14ac:dyDescent="0.3">
      <c r="A6" s="1" t="s">
        <v>24</v>
      </c>
      <c r="B6" s="5">
        <f>$Q$12*B5</f>
        <v>6936.0000000000009</v>
      </c>
      <c r="C6" s="5">
        <f t="shared" ref="C6:M6" si="2">$Q$12*C5</f>
        <v>6936.0000000000009</v>
      </c>
      <c r="D6" s="5">
        <f t="shared" si="2"/>
        <v>6936.0000000000009</v>
      </c>
      <c r="E6" s="5">
        <f t="shared" si="2"/>
        <v>6936.0000000000009</v>
      </c>
      <c r="F6" s="5">
        <f t="shared" si="2"/>
        <v>6936.0000000000009</v>
      </c>
      <c r="G6" s="5">
        <f t="shared" si="2"/>
        <v>6936.0000000000009</v>
      </c>
      <c r="H6" s="5">
        <f t="shared" si="2"/>
        <v>6936.0000000000009</v>
      </c>
      <c r="I6" s="5">
        <f t="shared" si="2"/>
        <v>6936.0000000000009</v>
      </c>
      <c r="J6" s="5">
        <f t="shared" si="2"/>
        <v>6936.0000000000009</v>
      </c>
      <c r="K6" s="5">
        <f t="shared" si="2"/>
        <v>6936.0000000000009</v>
      </c>
      <c r="L6" s="5">
        <f t="shared" si="2"/>
        <v>6936.0000000000009</v>
      </c>
      <c r="M6" s="5">
        <f t="shared" si="2"/>
        <v>6936.0000000000009</v>
      </c>
      <c r="N6" s="5">
        <f t="shared" ref="N6:N25" si="3">SUM(B6:M6)</f>
        <v>83232.000000000015</v>
      </c>
    </row>
    <row r="7" spans="1:19" ht="15.6" x14ac:dyDescent="0.3">
      <c r="A7" s="1" t="s">
        <v>42</v>
      </c>
      <c r="B7" s="5">
        <f>$Q$20*$Q$17</f>
        <v>22080</v>
      </c>
      <c r="C7" s="5">
        <f t="shared" ref="C7:M7" si="4">$Q$20*$Q$17</f>
        <v>22080</v>
      </c>
      <c r="D7" s="5">
        <f t="shared" si="4"/>
        <v>22080</v>
      </c>
      <c r="E7" s="5">
        <f t="shared" si="4"/>
        <v>22080</v>
      </c>
      <c r="F7" s="5">
        <f t="shared" si="4"/>
        <v>22080</v>
      </c>
      <c r="G7" s="5">
        <f t="shared" si="4"/>
        <v>22080</v>
      </c>
      <c r="H7" s="5">
        <f t="shared" si="4"/>
        <v>22080</v>
      </c>
      <c r="I7" s="5">
        <f t="shared" si="4"/>
        <v>22080</v>
      </c>
      <c r="J7" s="5">
        <f t="shared" si="4"/>
        <v>22080</v>
      </c>
      <c r="K7" s="5">
        <f t="shared" si="4"/>
        <v>22080</v>
      </c>
      <c r="L7" s="5">
        <f t="shared" si="4"/>
        <v>22080</v>
      </c>
      <c r="M7" s="5">
        <f t="shared" si="4"/>
        <v>22080</v>
      </c>
      <c r="N7" s="5">
        <f t="shared" si="3"/>
        <v>264960</v>
      </c>
    </row>
    <row r="8" spans="1:19" ht="18.600000000000001" x14ac:dyDescent="0.3">
      <c r="A8" s="1" t="s">
        <v>111</v>
      </c>
      <c r="B8" s="5">
        <f>$Q$24*$Q$23</f>
        <v>35200</v>
      </c>
      <c r="C8" s="5">
        <f t="shared" ref="C8:M8" si="5">$Q$24*$Q$23</f>
        <v>35200</v>
      </c>
      <c r="D8" s="5">
        <f t="shared" si="5"/>
        <v>35200</v>
      </c>
      <c r="E8" s="5">
        <f t="shared" si="5"/>
        <v>35200</v>
      </c>
      <c r="F8" s="5">
        <f t="shared" si="5"/>
        <v>35200</v>
      </c>
      <c r="G8" s="5">
        <f t="shared" si="5"/>
        <v>35200</v>
      </c>
      <c r="H8" s="5">
        <f t="shared" si="5"/>
        <v>35200</v>
      </c>
      <c r="I8" s="5">
        <f t="shared" si="5"/>
        <v>35200</v>
      </c>
      <c r="J8" s="5">
        <f t="shared" si="5"/>
        <v>35200</v>
      </c>
      <c r="K8" s="5">
        <f t="shared" si="5"/>
        <v>35200</v>
      </c>
      <c r="L8" s="5">
        <f t="shared" si="5"/>
        <v>35200</v>
      </c>
      <c r="M8" s="5">
        <f t="shared" si="5"/>
        <v>35200</v>
      </c>
      <c r="N8" s="5">
        <f t="shared" si="3"/>
        <v>422400</v>
      </c>
    </row>
    <row r="9" spans="1:19" ht="18.600000000000001" x14ac:dyDescent="0.3">
      <c r="A9" s="1" t="s">
        <v>112</v>
      </c>
      <c r="B9" s="5">
        <f>B8*$Q$25</f>
        <v>5280</v>
      </c>
      <c r="C9" s="5">
        <f t="shared" ref="C9:M9" si="6">C8*$Q$25</f>
        <v>5280</v>
      </c>
      <c r="D9" s="5">
        <f t="shared" si="6"/>
        <v>5280</v>
      </c>
      <c r="E9" s="5">
        <f t="shared" si="6"/>
        <v>5280</v>
      </c>
      <c r="F9" s="5">
        <f t="shared" si="6"/>
        <v>5280</v>
      </c>
      <c r="G9" s="5">
        <f t="shared" si="6"/>
        <v>5280</v>
      </c>
      <c r="H9" s="5">
        <f t="shared" si="6"/>
        <v>5280</v>
      </c>
      <c r="I9" s="5">
        <f t="shared" si="6"/>
        <v>5280</v>
      </c>
      <c r="J9" s="5">
        <f t="shared" si="6"/>
        <v>5280</v>
      </c>
      <c r="K9" s="5">
        <f t="shared" si="6"/>
        <v>5280</v>
      </c>
      <c r="L9" s="5">
        <f t="shared" si="6"/>
        <v>5280</v>
      </c>
      <c r="M9" s="5">
        <f t="shared" si="6"/>
        <v>5280</v>
      </c>
      <c r="N9" s="5">
        <f t="shared" si="3"/>
        <v>63360</v>
      </c>
      <c r="P9" s="13" t="s">
        <v>22</v>
      </c>
      <c r="Q9" s="13" t="s">
        <v>114</v>
      </c>
    </row>
    <row r="10" spans="1:19" ht="15.6" x14ac:dyDescent="0.3">
      <c r="A10" s="1"/>
      <c r="B10" s="1"/>
      <c r="C10" s="1"/>
      <c r="D10" s="1"/>
      <c r="E10" s="1"/>
      <c r="F10" s="1"/>
      <c r="G10" s="1"/>
      <c r="H10" s="5"/>
      <c r="I10" s="1"/>
      <c r="J10" s="1"/>
      <c r="K10" s="1"/>
      <c r="L10" s="1"/>
      <c r="M10" s="1"/>
      <c r="N10" s="5"/>
      <c r="P10" s="1" t="s">
        <v>26</v>
      </c>
      <c r="Q10" s="5">
        <v>425</v>
      </c>
      <c r="S10" s="1" t="s">
        <v>39</v>
      </c>
    </row>
    <row r="11" spans="1:19" ht="18" x14ac:dyDescent="0.3">
      <c r="A11" s="2" t="s">
        <v>143</v>
      </c>
      <c r="B11" s="6">
        <f>SUM(B5:B9)</f>
        <v>110296</v>
      </c>
      <c r="C11" s="6">
        <f t="shared" ref="C11:M11" si="7">SUM(C5:C9)</f>
        <v>110296</v>
      </c>
      <c r="D11" s="6">
        <f t="shared" si="7"/>
        <v>110296</v>
      </c>
      <c r="E11" s="6">
        <f t="shared" si="7"/>
        <v>110296</v>
      </c>
      <c r="F11" s="6">
        <f t="shared" si="7"/>
        <v>110296</v>
      </c>
      <c r="G11" s="6">
        <f t="shared" si="7"/>
        <v>110296</v>
      </c>
      <c r="H11" s="6">
        <f t="shared" si="7"/>
        <v>110296</v>
      </c>
      <c r="I11" s="6">
        <f t="shared" si="7"/>
        <v>110296</v>
      </c>
      <c r="J11" s="6">
        <f t="shared" si="7"/>
        <v>110296</v>
      </c>
      <c r="K11" s="6">
        <f t="shared" si="7"/>
        <v>110296</v>
      </c>
      <c r="L11" s="6">
        <f t="shared" si="7"/>
        <v>110296</v>
      </c>
      <c r="M11" s="6">
        <f t="shared" si="7"/>
        <v>110296</v>
      </c>
      <c r="N11" s="6">
        <f t="shared" si="3"/>
        <v>1323552</v>
      </c>
      <c r="P11" s="1" t="s">
        <v>25</v>
      </c>
      <c r="Q11" s="14">
        <v>0.8</v>
      </c>
      <c r="S11" s="1" t="s">
        <v>45</v>
      </c>
    </row>
    <row r="12" spans="1:19" ht="15.6" x14ac:dyDescent="0.3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5"/>
      <c r="P12" s="1" t="s">
        <v>31</v>
      </c>
      <c r="Q12" s="14">
        <v>0.17</v>
      </c>
      <c r="S12" s="1" t="s">
        <v>46</v>
      </c>
    </row>
    <row r="13" spans="1:19" ht="15.6" x14ac:dyDescent="0.3">
      <c r="A13" s="2" t="s">
        <v>16</v>
      </c>
      <c r="B13" s="1"/>
      <c r="C13" s="1"/>
      <c r="D13" s="1"/>
      <c r="E13" s="1"/>
      <c r="F13" s="1"/>
      <c r="G13" s="1"/>
      <c r="H13" s="5"/>
      <c r="I13" s="1"/>
      <c r="J13" s="1"/>
      <c r="K13" s="1"/>
      <c r="L13" s="1"/>
      <c r="M13" s="1"/>
      <c r="N13" s="5"/>
      <c r="P13" s="1" t="s">
        <v>32</v>
      </c>
      <c r="Q13" s="1">
        <f>Q18*Q11</f>
        <v>3.2</v>
      </c>
      <c r="S13" s="1" t="s">
        <v>44</v>
      </c>
    </row>
    <row r="14" spans="1:19" ht="15.6" x14ac:dyDescent="0.3">
      <c r="A14" s="1" t="s">
        <v>17</v>
      </c>
      <c r="B14" s="8">
        <v>8953</v>
      </c>
      <c r="C14" s="8">
        <v>8953</v>
      </c>
      <c r="D14" s="8">
        <v>8953</v>
      </c>
      <c r="E14" s="8">
        <v>8953</v>
      </c>
      <c r="F14" s="8">
        <v>8953</v>
      </c>
      <c r="G14" s="8">
        <v>8953</v>
      </c>
      <c r="H14" s="8">
        <v>8953</v>
      </c>
      <c r="I14" s="8">
        <v>8953</v>
      </c>
      <c r="J14" s="8">
        <v>8953</v>
      </c>
      <c r="K14" s="8">
        <v>8953</v>
      </c>
      <c r="L14" s="8">
        <v>8953</v>
      </c>
      <c r="M14" s="8">
        <v>8953</v>
      </c>
      <c r="N14" s="5">
        <f t="shared" si="3"/>
        <v>107436</v>
      </c>
      <c r="P14" s="1" t="s">
        <v>33</v>
      </c>
      <c r="Q14" s="1">
        <f>Q18*Q17*Q11</f>
        <v>96</v>
      </c>
    </row>
    <row r="15" spans="1:19" ht="15.6" x14ac:dyDescent="0.3">
      <c r="A15" s="1" t="s">
        <v>18</v>
      </c>
      <c r="B15" s="8">
        <f>SUM(Q41:Q42)</f>
        <v>213</v>
      </c>
      <c r="C15" s="9">
        <f>SUM(Q38:Q42)</f>
        <v>1065</v>
      </c>
      <c r="D15" s="5">
        <f>SUM(Q41:Q42)</f>
        <v>213</v>
      </c>
      <c r="E15" s="5">
        <f>SUM(Q38:Q42)</f>
        <v>1065</v>
      </c>
      <c r="F15" s="5">
        <f>SUM(Q41:Q42)</f>
        <v>213</v>
      </c>
      <c r="G15" s="5">
        <f>SUM(Q38:Q42)</f>
        <v>1065</v>
      </c>
      <c r="H15" s="5">
        <f>SUM(Q41:Q42)</f>
        <v>213</v>
      </c>
      <c r="I15" s="5">
        <f>SUM(Q38:Q42)</f>
        <v>1065</v>
      </c>
      <c r="J15" s="5">
        <f>SUM(Q41:Q42)</f>
        <v>213</v>
      </c>
      <c r="K15" s="5">
        <f>SUM(Q38:Q42)</f>
        <v>1065</v>
      </c>
      <c r="L15" s="5">
        <f>SUM(Q41:Q42)</f>
        <v>213</v>
      </c>
      <c r="M15" s="5">
        <f>SUM(Q38:Q42)</f>
        <v>1065</v>
      </c>
      <c r="N15" s="5">
        <f t="shared" si="3"/>
        <v>7668</v>
      </c>
      <c r="P15" s="1" t="s">
        <v>34</v>
      </c>
      <c r="Q15" s="1">
        <f>Q19*Q13</f>
        <v>6.4</v>
      </c>
    </row>
    <row r="16" spans="1:19" ht="15.6" x14ac:dyDescent="0.3">
      <c r="A16" s="1" t="s">
        <v>19</v>
      </c>
      <c r="B16" s="5">
        <v>750</v>
      </c>
      <c r="C16" s="5">
        <v>750</v>
      </c>
      <c r="D16" s="5">
        <v>750</v>
      </c>
      <c r="E16" s="5">
        <v>750</v>
      </c>
      <c r="F16" s="5">
        <v>750</v>
      </c>
      <c r="G16" s="5">
        <v>750</v>
      </c>
      <c r="H16" s="5">
        <v>750</v>
      </c>
      <c r="I16" s="5">
        <v>750</v>
      </c>
      <c r="J16" s="5">
        <v>750</v>
      </c>
      <c r="K16" s="5">
        <v>750</v>
      </c>
      <c r="L16" s="5">
        <v>750</v>
      </c>
      <c r="M16" s="5">
        <v>750</v>
      </c>
      <c r="N16" s="5">
        <f t="shared" si="3"/>
        <v>9000</v>
      </c>
      <c r="P16" s="1" t="s">
        <v>35</v>
      </c>
      <c r="Q16" s="5">
        <v>115</v>
      </c>
    </row>
    <row r="17" spans="1:17" ht="15.6" x14ac:dyDescent="0.3">
      <c r="A17" s="1" t="s">
        <v>62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1">
        <v>7355</v>
      </c>
      <c r="N17" s="5">
        <f t="shared" si="3"/>
        <v>7355</v>
      </c>
      <c r="P17" s="1" t="s">
        <v>27</v>
      </c>
      <c r="Q17" s="1">
        <v>30</v>
      </c>
    </row>
    <row r="18" spans="1:17" ht="15.6" x14ac:dyDescent="0.3">
      <c r="A18" s="1" t="s">
        <v>5</v>
      </c>
      <c r="B18" s="5">
        <v>390</v>
      </c>
      <c r="C18" s="5">
        <v>390</v>
      </c>
      <c r="D18" s="5">
        <v>390</v>
      </c>
      <c r="E18" s="5">
        <v>390</v>
      </c>
      <c r="F18" s="5">
        <v>390</v>
      </c>
      <c r="G18" s="5">
        <v>390</v>
      </c>
      <c r="H18" s="5">
        <v>390</v>
      </c>
      <c r="I18" s="5">
        <v>390</v>
      </c>
      <c r="J18" s="5">
        <v>390</v>
      </c>
      <c r="K18" s="5">
        <v>390</v>
      </c>
      <c r="L18" s="5">
        <v>390</v>
      </c>
      <c r="M18" s="5">
        <v>390</v>
      </c>
      <c r="N18" s="5">
        <f t="shared" si="3"/>
        <v>4680</v>
      </c>
      <c r="P18" s="1" t="s">
        <v>28</v>
      </c>
      <c r="Q18" s="1">
        <v>4</v>
      </c>
    </row>
    <row r="19" spans="1:17" ht="15.6" x14ac:dyDescent="0.3">
      <c r="A19" s="1" t="s">
        <v>76</v>
      </c>
      <c r="B19" s="5">
        <f>$Q$46*$Q$44</f>
        <v>6624</v>
      </c>
      <c r="C19" s="5">
        <f t="shared" ref="C19:M19" si="8">$Q$46*$Q$44</f>
        <v>6624</v>
      </c>
      <c r="D19" s="5">
        <f t="shared" si="8"/>
        <v>6624</v>
      </c>
      <c r="E19" s="5">
        <f t="shared" si="8"/>
        <v>6624</v>
      </c>
      <c r="F19" s="5">
        <f t="shared" si="8"/>
        <v>6624</v>
      </c>
      <c r="G19" s="5">
        <f t="shared" si="8"/>
        <v>6624</v>
      </c>
      <c r="H19" s="5">
        <f t="shared" si="8"/>
        <v>6624</v>
      </c>
      <c r="I19" s="5">
        <f t="shared" si="8"/>
        <v>6624</v>
      </c>
      <c r="J19" s="5">
        <f t="shared" si="8"/>
        <v>6624</v>
      </c>
      <c r="K19" s="5">
        <f t="shared" si="8"/>
        <v>6624</v>
      </c>
      <c r="L19" s="5">
        <f t="shared" si="8"/>
        <v>6624</v>
      </c>
      <c r="M19" s="5">
        <f t="shared" si="8"/>
        <v>6624</v>
      </c>
      <c r="N19" s="5">
        <f t="shared" si="3"/>
        <v>79488</v>
      </c>
      <c r="P19" s="1" t="s">
        <v>29</v>
      </c>
      <c r="Q19" s="1">
        <v>2</v>
      </c>
    </row>
    <row r="20" spans="1:17" ht="15.6" x14ac:dyDescent="0.3">
      <c r="A20" s="1" t="s">
        <v>75</v>
      </c>
      <c r="B20" s="5">
        <f>$B$5*$Q$48</f>
        <v>6120</v>
      </c>
      <c r="C20" s="5">
        <f t="shared" ref="C20:M20" si="9">$B$5*$Q$48</f>
        <v>6120</v>
      </c>
      <c r="D20" s="5">
        <f t="shared" si="9"/>
        <v>6120</v>
      </c>
      <c r="E20" s="5">
        <f t="shared" si="9"/>
        <v>6120</v>
      </c>
      <c r="F20" s="5">
        <f t="shared" si="9"/>
        <v>6120</v>
      </c>
      <c r="G20" s="5">
        <f t="shared" si="9"/>
        <v>6120</v>
      </c>
      <c r="H20" s="5">
        <f t="shared" si="9"/>
        <v>6120</v>
      </c>
      <c r="I20" s="5">
        <f t="shared" si="9"/>
        <v>6120</v>
      </c>
      <c r="J20" s="5">
        <f t="shared" si="9"/>
        <v>6120</v>
      </c>
      <c r="K20" s="5">
        <f t="shared" si="9"/>
        <v>6120</v>
      </c>
      <c r="L20" s="5">
        <f t="shared" si="9"/>
        <v>6120</v>
      </c>
      <c r="M20" s="5">
        <f t="shared" si="9"/>
        <v>6120</v>
      </c>
      <c r="N20" s="5">
        <f t="shared" si="3"/>
        <v>73440</v>
      </c>
      <c r="P20" s="1" t="s">
        <v>36</v>
      </c>
      <c r="Q20" s="5">
        <f>Q15*Q16</f>
        <v>736</v>
      </c>
    </row>
    <row r="21" spans="1:17" ht="15.6" x14ac:dyDescent="0.3">
      <c r="A21" s="1" t="s">
        <v>20</v>
      </c>
      <c r="B21" s="5">
        <v>500</v>
      </c>
      <c r="C21" s="5">
        <v>500</v>
      </c>
      <c r="D21" s="5">
        <v>500</v>
      </c>
      <c r="E21" s="5">
        <v>500</v>
      </c>
      <c r="F21" s="5">
        <v>500</v>
      </c>
      <c r="G21" s="5">
        <v>500</v>
      </c>
      <c r="H21" s="5">
        <v>500</v>
      </c>
      <c r="I21" s="5">
        <v>500</v>
      </c>
      <c r="J21" s="5">
        <v>500</v>
      </c>
      <c r="K21" s="5">
        <v>500</v>
      </c>
      <c r="L21" s="5">
        <v>500</v>
      </c>
      <c r="M21" s="5">
        <v>500</v>
      </c>
      <c r="N21" s="5">
        <f t="shared" si="3"/>
        <v>6000</v>
      </c>
      <c r="P21" s="1" t="s">
        <v>30</v>
      </c>
      <c r="Q21" s="1">
        <v>3</v>
      </c>
    </row>
    <row r="22" spans="1:17" ht="15.6" x14ac:dyDescent="0.3">
      <c r="A22" s="1" t="s">
        <v>68</v>
      </c>
      <c r="B22" s="5">
        <f>B8*$Q$49</f>
        <v>13024</v>
      </c>
      <c r="C22" s="5">
        <f t="shared" ref="C22:M22" si="10">C8*$Q$49</f>
        <v>13024</v>
      </c>
      <c r="D22" s="5">
        <f t="shared" si="10"/>
        <v>13024</v>
      </c>
      <c r="E22" s="5">
        <f t="shared" si="10"/>
        <v>13024</v>
      </c>
      <c r="F22" s="5">
        <f t="shared" si="10"/>
        <v>13024</v>
      </c>
      <c r="G22" s="5">
        <f t="shared" si="10"/>
        <v>13024</v>
      </c>
      <c r="H22" s="5">
        <f t="shared" si="10"/>
        <v>13024</v>
      </c>
      <c r="I22" s="5">
        <f t="shared" si="10"/>
        <v>13024</v>
      </c>
      <c r="J22" s="5">
        <f t="shared" si="10"/>
        <v>13024</v>
      </c>
      <c r="K22" s="5">
        <f t="shared" si="10"/>
        <v>13024</v>
      </c>
      <c r="L22" s="5">
        <f t="shared" si="10"/>
        <v>13024</v>
      </c>
      <c r="M22" s="5">
        <f t="shared" si="10"/>
        <v>13024</v>
      </c>
      <c r="N22" s="5">
        <f t="shared" si="3"/>
        <v>156288</v>
      </c>
      <c r="P22" s="1" t="s">
        <v>37</v>
      </c>
      <c r="Q22" s="1">
        <f>Q14/Q21</f>
        <v>32</v>
      </c>
    </row>
    <row r="23" spans="1:17" ht="15.6" x14ac:dyDescent="0.3">
      <c r="A23" s="1" t="s">
        <v>71</v>
      </c>
      <c r="B23" s="5">
        <f>$Q$52*$Q$51</f>
        <v>3500</v>
      </c>
      <c r="C23" s="5">
        <f t="shared" ref="C23:M23" si="11">$Q$52*$Q$51</f>
        <v>3500</v>
      </c>
      <c r="D23" s="5">
        <f t="shared" si="11"/>
        <v>3500</v>
      </c>
      <c r="E23" s="5">
        <f t="shared" si="11"/>
        <v>3500</v>
      </c>
      <c r="F23" s="5">
        <f t="shared" si="11"/>
        <v>3500</v>
      </c>
      <c r="G23" s="5">
        <f t="shared" si="11"/>
        <v>3500</v>
      </c>
      <c r="H23" s="5">
        <f t="shared" si="11"/>
        <v>3500</v>
      </c>
      <c r="I23" s="5">
        <f t="shared" si="11"/>
        <v>3500</v>
      </c>
      <c r="J23" s="5">
        <f t="shared" si="11"/>
        <v>3500</v>
      </c>
      <c r="K23" s="5">
        <f t="shared" si="11"/>
        <v>3500</v>
      </c>
      <c r="L23" s="5">
        <f t="shared" si="11"/>
        <v>3500</v>
      </c>
      <c r="M23" s="5">
        <f t="shared" si="11"/>
        <v>3500</v>
      </c>
      <c r="N23" s="5">
        <f t="shared" si="3"/>
        <v>42000</v>
      </c>
      <c r="P23" s="1" t="s">
        <v>38</v>
      </c>
      <c r="Q23" s="1">
        <f>Q22*Q19</f>
        <v>64</v>
      </c>
    </row>
    <row r="24" spans="1:17" ht="15.6" x14ac:dyDescent="0.3">
      <c r="A24" s="1"/>
      <c r="B24" s="11"/>
      <c r="C24" s="1"/>
      <c r="D24" s="1"/>
      <c r="E24" s="1"/>
      <c r="F24" s="1"/>
      <c r="G24" s="1"/>
      <c r="H24" s="5"/>
      <c r="I24" s="1"/>
      <c r="J24" s="1"/>
      <c r="K24" s="1"/>
      <c r="L24" s="1"/>
      <c r="M24" s="1"/>
      <c r="N24" s="5"/>
      <c r="P24" s="1" t="s">
        <v>40</v>
      </c>
      <c r="Q24" s="5">
        <v>550</v>
      </c>
    </row>
    <row r="25" spans="1:17" ht="15.6" x14ac:dyDescent="0.3">
      <c r="A25" s="2" t="s">
        <v>84</v>
      </c>
      <c r="B25" s="12">
        <f>SUM(B14:B23)</f>
        <v>40074</v>
      </c>
      <c r="C25" s="12">
        <f t="shared" ref="C25:F25" si="12">SUM(C14:C23)</f>
        <v>40926</v>
      </c>
      <c r="D25" s="12">
        <f t="shared" si="12"/>
        <v>40074</v>
      </c>
      <c r="E25" s="12">
        <f t="shared" si="12"/>
        <v>40926</v>
      </c>
      <c r="F25" s="12">
        <f t="shared" si="12"/>
        <v>40074</v>
      </c>
      <c r="G25" s="12">
        <f>SUM(G14:G23)</f>
        <v>40926</v>
      </c>
      <c r="H25" s="12">
        <f t="shared" ref="H25:M25" si="13">SUM(H14:H23)</f>
        <v>40074</v>
      </c>
      <c r="I25" s="12">
        <f t="shared" si="13"/>
        <v>40926</v>
      </c>
      <c r="J25" s="12">
        <f t="shared" si="13"/>
        <v>40074</v>
      </c>
      <c r="K25" s="12">
        <f t="shared" si="13"/>
        <v>40926</v>
      </c>
      <c r="L25" s="12">
        <f t="shared" si="13"/>
        <v>40074</v>
      </c>
      <c r="M25" s="12">
        <f t="shared" si="13"/>
        <v>48281</v>
      </c>
      <c r="N25" s="6">
        <f t="shared" si="3"/>
        <v>493355</v>
      </c>
      <c r="P25" s="1" t="s">
        <v>41</v>
      </c>
      <c r="Q25" s="14">
        <v>0.15</v>
      </c>
    </row>
    <row r="26" spans="1:17" ht="15.6" x14ac:dyDescent="0.3">
      <c r="A26" s="1"/>
      <c r="B26" s="1"/>
      <c r="C26" s="1"/>
      <c r="D26" s="1"/>
      <c r="E26" s="1"/>
      <c r="F26" s="1"/>
      <c r="G26" s="1"/>
      <c r="H26" s="5"/>
      <c r="I26" s="1"/>
      <c r="J26" s="1"/>
      <c r="K26" s="1"/>
      <c r="L26" s="1"/>
      <c r="M26" s="1"/>
      <c r="N26" s="5"/>
      <c r="P26" s="1"/>
      <c r="Q26" s="1"/>
    </row>
    <row r="27" spans="1:17" ht="15.6" x14ac:dyDescent="0.3">
      <c r="A27" s="1" t="s">
        <v>85</v>
      </c>
      <c r="B27" s="8">
        <f>B25</f>
        <v>40074</v>
      </c>
      <c r="C27" s="8">
        <f t="shared" ref="C27:N27" si="14">C25</f>
        <v>40926</v>
      </c>
      <c r="D27" s="8">
        <f t="shared" si="14"/>
        <v>40074</v>
      </c>
      <c r="E27" s="8">
        <f t="shared" si="14"/>
        <v>40926</v>
      </c>
      <c r="F27" s="8">
        <f t="shared" si="14"/>
        <v>40074</v>
      </c>
      <c r="G27" s="8">
        <f t="shared" si="14"/>
        <v>40926</v>
      </c>
      <c r="H27" s="8">
        <f t="shared" si="14"/>
        <v>40074</v>
      </c>
      <c r="I27" s="8">
        <f t="shared" si="14"/>
        <v>40926</v>
      </c>
      <c r="J27" s="8">
        <f t="shared" si="14"/>
        <v>40074</v>
      </c>
      <c r="K27" s="8">
        <f t="shared" si="14"/>
        <v>40926</v>
      </c>
      <c r="L27" s="8">
        <f t="shared" si="14"/>
        <v>40074</v>
      </c>
      <c r="M27" s="8">
        <f t="shared" si="14"/>
        <v>48281</v>
      </c>
      <c r="N27" s="8">
        <f t="shared" si="14"/>
        <v>493355</v>
      </c>
      <c r="P27" s="1" t="s">
        <v>47</v>
      </c>
      <c r="Q27" s="5">
        <v>1650000</v>
      </c>
    </row>
    <row r="28" spans="1:17" ht="15.6" x14ac:dyDescent="0.3">
      <c r="A28" s="1" t="s">
        <v>86</v>
      </c>
      <c r="B28" s="5">
        <f>B11</f>
        <v>110296</v>
      </c>
      <c r="C28" s="5">
        <f t="shared" ref="C28:N28" si="15">C11</f>
        <v>110296</v>
      </c>
      <c r="D28" s="5">
        <f t="shared" si="15"/>
        <v>110296</v>
      </c>
      <c r="E28" s="5">
        <f t="shared" si="15"/>
        <v>110296</v>
      </c>
      <c r="F28" s="5">
        <f t="shared" si="15"/>
        <v>110296</v>
      </c>
      <c r="G28" s="5">
        <f t="shared" si="15"/>
        <v>110296</v>
      </c>
      <c r="H28" s="5">
        <f t="shared" si="15"/>
        <v>110296</v>
      </c>
      <c r="I28" s="5">
        <f t="shared" si="15"/>
        <v>110296</v>
      </c>
      <c r="J28" s="5">
        <f t="shared" si="15"/>
        <v>110296</v>
      </c>
      <c r="K28" s="5">
        <f t="shared" si="15"/>
        <v>110296</v>
      </c>
      <c r="L28" s="5">
        <f t="shared" si="15"/>
        <v>110296</v>
      </c>
      <c r="M28" s="5">
        <f t="shared" si="15"/>
        <v>110296</v>
      </c>
      <c r="N28" s="5">
        <f t="shared" si="15"/>
        <v>1323552</v>
      </c>
      <c r="P28" s="1" t="s">
        <v>48</v>
      </c>
      <c r="Q28" s="5">
        <v>82500</v>
      </c>
    </row>
    <row r="29" spans="1:17" ht="15.6" x14ac:dyDescent="0.3">
      <c r="A29" s="2" t="s">
        <v>87</v>
      </c>
      <c r="B29" s="6">
        <f>B28-B27</f>
        <v>70222</v>
      </c>
      <c r="C29" s="6">
        <f t="shared" ref="C29:N29" si="16">C28-C27</f>
        <v>69370</v>
      </c>
      <c r="D29" s="6">
        <f t="shared" si="16"/>
        <v>70222</v>
      </c>
      <c r="E29" s="6">
        <f t="shared" si="16"/>
        <v>69370</v>
      </c>
      <c r="F29" s="6">
        <f t="shared" si="16"/>
        <v>70222</v>
      </c>
      <c r="G29" s="6">
        <f t="shared" si="16"/>
        <v>69370</v>
      </c>
      <c r="H29" s="6">
        <f t="shared" si="16"/>
        <v>70222</v>
      </c>
      <c r="I29" s="6">
        <f t="shared" si="16"/>
        <v>69370</v>
      </c>
      <c r="J29" s="6">
        <f t="shared" si="16"/>
        <v>70222</v>
      </c>
      <c r="K29" s="6">
        <f t="shared" si="16"/>
        <v>69370</v>
      </c>
      <c r="L29" s="6">
        <f t="shared" si="16"/>
        <v>70222</v>
      </c>
      <c r="M29" s="6">
        <f t="shared" si="16"/>
        <v>62015</v>
      </c>
      <c r="N29" s="6">
        <f t="shared" si="16"/>
        <v>830197</v>
      </c>
      <c r="P29" s="1" t="s">
        <v>49</v>
      </c>
      <c r="Q29" s="1">
        <v>5</v>
      </c>
    </row>
    <row r="30" spans="1:17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P30" s="1" t="s">
        <v>50</v>
      </c>
      <c r="Q30" s="15">
        <v>4.5400000000000003E-2</v>
      </c>
    </row>
    <row r="31" spans="1:17" ht="15.6" x14ac:dyDescent="0.3">
      <c r="A31" s="2" t="s">
        <v>91</v>
      </c>
      <c r="B31" s="22">
        <f>B3-B27</f>
        <v>139402</v>
      </c>
      <c r="C31" s="22">
        <f t="shared" ref="C31:M31" si="17">C3-C27</f>
        <v>168698</v>
      </c>
      <c r="D31" s="22">
        <f t="shared" si="17"/>
        <v>197994</v>
      </c>
      <c r="E31" s="22">
        <f t="shared" si="17"/>
        <v>227290</v>
      </c>
      <c r="F31" s="22">
        <f t="shared" si="17"/>
        <v>256586</v>
      </c>
      <c r="G31" s="22">
        <f t="shared" si="17"/>
        <v>285882</v>
      </c>
      <c r="H31" s="22">
        <f t="shared" si="17"/>
        <v>315178</v>
      </c>
      <c r="I31" s="22">
        <f t="shared" si="17"/>
        <v>344474</v>
      </c>
      <c r="J31" s="22">
        <f t="shared" si="17"/>
        <v>373770</v>
      </c>
      <c r="K31" s="22">
        <f t="shared" si="17"/>
        <v>403066</v>
      </c>
      <c r="L31" s="22">
        <f t="shared" si="17"/>
        <v>432362</v>
      </c>
      <c r="M31" s="22">
        <f t="shared" si="17"/>
        <v>454303</v>
      </c>
      <c r="N31" s="22">
        <f>M31</f>
        <v>454303</v>
      </c>
      <c r="P31" s="1" t="s">
        <v>51</v>
      </c>
      <c r="Q31" s="1" t="s">
        <v>52</v>
      </c>
    </row>
    <row r="32" spans="1:17" ht="15.6" x14ac:dyDescent="0.3">
      <c r="P32" s="1" t="s">
        <v>53</v>
      </c>
      <c r="Q32" s="1">
        <v>25</v>
      </c>
    </row>
    <row r="33" spans="16:17" ht="15.6" x14ac:dyDescent="0.3">
      <c r="P33" s="1" t="s">
        <v>54</v>
      </c>
      <c r="Q33" s="5">
        <f>Q27-Q28+Q34</f>
        <v>1604200</v>
      </c>
    </row>
    <row r="34" spans="16:17" ht="15.6" x14ac:dyDescent="0.3">
      <c r="P34" s="1" t="s">
        <v>55</v>
      </c>
      <c r="Q34" s="5">
        <v>36700</v>
      </c>
    </row>
    <row r="35" spans="16:17" ht="15.6" x14ac:dyDescent="0.3">
      <c r="P35" s="1" t="s">
        <v>56</v>
      </c>
      <c r="Q35" s="1">
        <v>12</v>
      </c>
    </row>
    <row r="36" spans="16:17" ht="15.6" x14ac:dyDescent="0.3">
      <c r="P36" s="1"/>
      <c r="Q36" s="1"/>
    </row>
    <row r="37" spans="16:17" ht="15.6" x14ac:dyDescent="0.3">
      <c r="P37" s="1"/>
      <c r="Q37" s="1"/>
    </row>
    <row r="38" spans="16:17" ht="15.6" x14ac:dyDescent="0.3">
      <c r="P38" s="1" t="s">
        <v>58</v>
      </c>
      <c r="Q38" s="5">
        <f>160*2</f>
        <v>320</v>
      </c>
    </row>
    <row r="39" spans="16:17" ht="15.6" x14ac:dyDescent="0.3">
      <c r="P39" s="1" t="s">
        <v>57</v>
      </c>
      <c r="Q39" s="5">
        <f>2*116</f>
        <v>232</v>
      </c>
    </row>
    <row r="40" spans="16:17" ht="15.6" x14ac:dyDescent="0.3">
      <c r="P40" s="1" t="s">
        <v>59</v>
      </c>
      <c r="Q40" s="5">
        <f>150*2</f>
        <v>300</v>
      </c>
    </row>
    <row r="41" spans="16:17" ht="15.6" x14ac:dyDescent="0.3">
      <c r="P41" s="1" t="s">
        <v>60</v>
      </c>
      <c r="Q41" s="5">
        <v>190</v>
      </c>
    </row>
    <row r="42" spans="16:17" ht="15.6" x14ac:dyDescent="0.3">
      <c r="P42" s="1" t="s">
        <v>61</v>
      </c>
      <c r="Q42" s="5">
        <v>23</v>
      </c>
    </row>
    <row r="43" spans="16:17" ht="15.6" x14ac:dyDescent="0.3">
      <c r="P43" s="1"/>
      <c r="Q43" s="1"/>
    </row>
    <row r="44" spans="16:17" ht="15.6" x14ac:dyDescent="0.3">
      <c r="P44" s="1" t="s">
        <v>63</v>
      </c>
      <c r="Q44" s="1">
        <f>Q15*Q17</f>
        <v>192</v>
      </c>
    </row>
    <row r="45" spans="16:17" ht="15.6" x14ac:dyDescent="0.3">
      <c r="P45" s="1" t="s">
        <v>64</v>
      </c>
      <c r="Q45" s="14">
        <v>0.3</v>
      </c>
    </row>
    <row r="46" spans="16:17" ht="15.6" x14ac:dyDescent="0.3">
      <c r="P46" s="1" t="s">
        <v>65</v>
      </c>
      <c r="Q46" s="10">
        <f>Q45*Q16</f>
        <v>34.5</v>
      </c>
    </row>
    <row r="47" spans="16:17" ht="15.6" x14ac:dyDescent="0.3">
      <c r="P47" s="1"/>
      <c r="Q47" s="1"/>
    </row>
    <row r="48" spans="16:17" ht="15.6" x14ac:dyDescent="0.3">
      <c r="P48" s="1" t="s">
        <v>66</v>
      </c>
      <c r="Q48" s="14">
        <v>0.15</v>
      </c>
    </row>
    <row r="49" spans="16:17" ht="15.6" x14ac:dyDescent="0.3">
      <c r="P49" s="1" t="s">
        <v>67</v>
      </c>
      <c r="Q49" s="14">
        <v>0.37</v>
      </c>
    </row>
    <row r="50" spans="16:17" ht="15.6" x14ac:dyDescent="0.3">
      <c r="P50" s="1" t="s">
        <v>70</v>
      </c>
      <c r="Q50" s="5">
        <f>PMT($Q$30/$Q$35,$Q$32*$Q$35,$Q$33)</f>
        <v>-8953.1256481184464</v>
      </c>
    </row>
    <row r="51" spans="16:17" ht="15.6" x14ac:dyDescent="0.3">
      <c r="P51" s="1" t="s">
        <v>72</v>
      </c>
      <c r="Q51" s="5">
        <v>3500</v>
      </c>
    </row>
    <row r="52" spans="16:17" ht="15.6" x14ac:dyDescent="0.3">
      <c r="P52" s="1" t="s">
        <v>73</v>
      </c>
      <c r="Q52" s="1">
        <v>1</v>
      </c>
    </row>
    <row r="53" spans="16:17" ht="15.6" x14ac:dyDescent="0.3">
      <c r="P53" s="1" t="s">
        <v>74</v>
      </c>
      <c r="Q53" s="14">
        <v>0.16</v>
      </c>
    </row>
  </sheetData>
  <mergeCells count="1">
    <mergeCell ref="A1:N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D0E9-F478-442C-BF5C-A573E381C5E5}">
  <dimension ref="A1:S53"/>
  <sheetViews>
    <sheetView workbookViewId="0">
      <selection activeCell="M19" sqref="B19:M19"/>
    </sheetView>
  </sheetViews>
  <sheetFormatPr defaultRowHeight="14.4" x14ac:dyDescent="0.3"/>
  <cols>
    <col min="1" max="1" width="31.33203125" bestFit="1" customWidth="1"/>
    <col min="2" max="2" width="11.77734375" bestFit="1" customWidth="1"/>
    <col min="3" max="3" width="11.88671875" bestFit="1" customWidth="1"/>
    <col min="4" max="4" width="12.44140625" bestFit="1" customWidth="1"/>
    <col min="5" max="5" width="12" bestFit="1" customWidth="1"/>
    <col min="6" max="6" width="12.6640625" bestFit="1" customWidth="1"/>
    <col min="7" max="7" width="10.5546875" customWidth="1"/>
    <col min="8" max="8" width="11.21875" bestFit="1" customWidth="1"/>
    <col min="9" max="9" width="12.21875" bestFit="1" customWidth="1"/>
    <col min="10" max="10" width="11.88671875" bestFit="1" customWidth="1"/>
    <col min="11" max="11" width="12" bestFit="1" customWidth="1"/>
    <col min="12" max="12" width="12.21875" bestFit="1" customWidth="1"/>
    <col min="13" max="13" width="12.109375" bestFit="1" customWidth="1"/>
    <col min="14" max="14" width="15.44140625" bestFit="1" customWidth="1"/>
    <col min="15" max="15" width="11.21875" bestFit="1" customWidth="1"/>
    <col min="16" max="16" width="92" bestFit="1" customWidth="1"/>
    <col min="17" max="17" width="11" bestFit="1" customWidth="1"/>
    <col min="19" max="19" width="160.109375" bestFit="1" customWidth="1"/>
  </cols>
  <sheetData>
    <row r="1" spans="1:19" ht="22.8" x14ac:dyDescent="0.4">
      <c r="A1" s="24" t="s">
        <v>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9" s="17" customFormat="1" ht="15.6" x14ac:dyDescent="0.3">
      <c r="A2" s="20" t="s">
        <v>12</v>
      </c>
      <c r="B2" s="21" t="s">
        <v>127</v>
      </c>
      <c r="C2" s="21" t="s">
        <v>128</v>
      </c>
      <c r="D2" s="21" t="s">
        <v>129</v>
      </c>
      <c r="E2" s="21" t="s">
        <v>130</v>
      </c>
      <c r="F2" s="21" t="s">
        <v>131</v>
      </c>
      <c r="G2" s="21" t="s">
        <v>132</v>
      </c>
      <c r="H2" s="21" t="s">
        <v>133</v>
      </c>
      <c r="I2" s="21" t="s">
        <v>134</v>
      </c>
      <c r="J2" s="21" t="s">
        <v>135</v>
      </c>
      <c r="K2" s="21" t="s">
        <v>136</v>
      </c>
      <c r="L2" s="21" t="s">
        <v>137</v>
      </c>
      <c r="M2" s="21" t="s">
        <v>138</v>
      </c>
      <c r="N2" s="19" t="s">
        <v>21</v>
      </c>
    </row>
    <row r="3" spans="1:19" s="17" customFormat="1" ht="15.6" x14ac:dyDescent="0.3">
      <c r="A3" s="2" t="s">
        <v>83</v>
      </c>
      <c r="B3" s="6">
        <f>'Cash Flow Year 2'!M3+'Cash Flow Year 2'!M29-'Cash Flow Year 2'!M27</f>
        <v>516318</v>
      </c>
      <c r="C3" s="6">
        <f>B3-B27+B29</f>
        <v>546970</v>
      </c>
      <c r="D3" s="6">
        <f t="shared" ref="D3:M3" si="0">C3-C27+C29</f>
        <v>575918</v>
      </c>
      <c r="E3" s="6">
        <f t="shared" si="0"/>
        <v>606570</v>
      </c>
      <c r="F3" s="6">
        <f t="shared" si="0"/>
        <v>635518</v>
      </c>
      <c r="G3" s="6">
        <f t="shared" si="0"/>
        <v>666170</v>
      </c>
      <c r="H3" s="6">
        <f t="shared" si="0"/>
        <v>695118</v>
      </c>
      <c r="I3" s="6">
        <f t="shared" si="0"/>
        <v>725770</v>
      </c>
      <c r="J3" s="6">
        <f t="shared" si="0"/>
        <v>754718</v>
      </c>
      <c r="K3" s="6">
        <f t="shared" si="0"/>
        <v>785370</v>
      </c>
      <c r="L3" s="6">
        <f t="shared" si="0"/>
        <v>814318</v>
      </c>
      <c r="M3" s="6">
        <f t="shared" si="0"/>
        <v>844970</v>
      </c>
      <c r="N3" s="6">
        <f>M3</f>
        <v>844970</v>
      </c>
      <c r="O3" s="18"/>
      <c r="P3" s="18"/>
    </row>
    <row r="4" spans="1:19" ht="15.6" x14ac:dyDescent="0.3">
      <c r="A4" s="2" t="s">
        <v>82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"/>
      <c r="O4" s="3"/>
      <c r="P4" s="3"/>
    </row>
    <row r="5" spans="1:19" ht="15.6" x14ac:dyDescent="0.3">
      <c r="A5" s="1" t="s">
        <v>43</v>
      </c>
      <c r="B5" s="5">
        <f>$Q$10*$Q$14</f>
        <v>43200</v>
      </c>
      <c r="C5" s="5">
        <f t="shared" ref="C5:M5" si="1">$Q$10*$Q$14</f>
        <v>43200</v>
      </c>
      <c r="D5" s="5">
        <f t="shared" si="1"/>
        <v>43200</v>
      </c>
      <c r="E5" s="5">
        <f t="shared" si="1"/>
        <v>43200</v>
      </c>
      <c r="F5" s="5">
        <f t="shared" si="1"/>
        <v>43200</v>
      </c>
      <c r="G5" s="5">
        <f t="shared" si="1"/>
        <v>43200</v>
      </c>
      <c r="H5" s="5">
        <f t="shared" si="1"/>
        <v>43200</v>
      </c>
      <c r="I5" s="5">
        <f t="shared" si="1"/>
        <v>43200</v>
      </c>
      <c r="J5" s="5">
        <f t="shared" si="1"/>
        <v>43200</v>
      </c>
      <c r="K5" s="5">
        <f t="shared" si="1"/>
        <v>43200</v>
      </c>
      <c r="L5" s="5">
        <f t="shared" si="1"/>
        <v>43200</v>
      </c>
      <c r="M5" s="5">
        <f t="shared" si="1"/>
        <v>43200</v>
      </c>
      <c r="N5" s="5">
        <f>SUM(B5:M5)</f>
        <v>518400</v>
      </c>
    </row>
    <row r="6" spans="1:19" ht="15.6" x14ac:dyDescent="0.3">
      <c r="A6" s="1" t="s">
        <v>24</v>
      </c>
      <c r="B6" s="5">
        <f>$Q$12*B5</f>
        <v>8208</v>
      </c>
      <c r="C6" s="5">
        <f t="shared" ref="C6:M6" si="2">$Q$12*C5</f>
        <v>8208</v>
      </c>
      <c r="D6" s="5">
        <f t="shared" si="2"/>
        <v>8208</v>
      </c>
      <c r="E6" s="5">
        <f t="shared" si="2"/>
        <v>8208</v>
      </c>
      <c r="F6" s="5">
        <f t="shared" si="2"/>
        <v>8208</v>
      </c>
      <c r="G6" s="5">
        <f t="shared" si="2"/>
        <v>8208</v>
      </c>
      <c r="H6" s="5">
        <f t="shared" si="2"/>
        <v>8208</v>
      </c>
      <c r="I6" s="5">
        <f t="shared" si="2"/>
        <v>8208</v>
      </c>
      <c r="J6" s="5">
        <f t="shared" si="2"/>
        <v>8208</v>
      </c>
      <c r="K6" s="5">
        <f t="shared" si="2"/>
        <v>8208</v>
      </c>
      <c r="L6" s="5">
        <f t="shared" si="2"/>
        <v>8208</v>
      </c>
      <c r="M6" s="5">
        <f t="shared" si="2"/>
        <v>8208</v>
      </c>
      <c r="N6" s="5">
        <f t="shared" ref="N6:N25" si="3">SUM(B6:M6)</f>
        <v>98496</v>
      </c>
    </row>
    <row r="7" spans="1:19" ht="15.6" x14ac:dyDescent="0.3">
      <c r="A7" s="1" t="s">
        <v>42</v>
      </c>
      <c r="B7" s="5">
        <f>$Q$20*$Q$17</f>
        <v>24000</v>
      </c>
      <c r="C7" s="5">
        <f t="shared" ref="C7:M7" si="4">$Q$20*$Q$17</f>
        <v>24000</v>
      </c>
      <c r="D7" s="5">
        <f t="shared" si="4"/>
        <v>24000</v>
      </c>
      <c r="E7" s="5">
        <f t="shared" si="4"/>
        <v>24000</v>
      </c>
      <c r="F7" s="5">
        <f t="shared" si="4"/>
        <v>24000</v>
      </c>
      <c r="G7" s="5">
        <f t="shared" si="4"/>
        <v>24000</v>
      </c>
      <c r="H7" s="5">
        <f t="shared" si="4"/>
        <v>24000</v>
      </c>
      <c r="I7" s="5">
        <f t="shared" si="4"/>
        <v>24000</v>
      </c>
      <c r="J7" s="5">
        <f t="shared" si="4"/>
        <v>24000</v>
      </c>
      <c r="K7" s="5">
        <f t="shared" si="4"/>
        <v>24000</v>
      </c>
      <c r="L7" s="5">
        <f t="shared" si="4"/>
        <v>24000</v>
      </c>
      <c r="M7" s="5">
        <f t="shared" si="4"/>
        <v>24000</v>
      </c>
      <c r="N7" s="5">
        <f t="shared" si="3"/>
        <v>288000</v>
      </c>
    </row>
    <row r="8" spans="1:19" ht="18.600000000000001" x14ac:dyDescent="0.3">
      <c r="A8" s="1" t="s">
        <v>111</v>
      </c>
      <c r="B8" s="5">
        <f>$Q$24*$Q$23</f>
        <v>36800</v>
      </c>
      <c r="C8" s="5">
        <f t="shared" ref="C8:M8" si="5">$Q$24*$Q$23</f>
        <v>36800</v>
      </c>
      <c r="D8" s="5">
        <f t="shared" si="5"/>
        <v>36800</v>
      </c>
      <c r="E8" s="5">
        <f t="shared" si="5"/>
        <v>36800</v>
      </c>
      <c r="F8" s="5">
        <f t="shared" si="5"/>
        <v>36800</v>
      </c>
      <c r="G8" s="5">
        <f t="shared" si="5"/>
        <v>36800</v>
      </c>
      <c r="H8" s="5">
        <f t="shared" si="5"/>
        <v>36800</v>
      </c>
      <c r="I8" s="5">
        <f t="shared" si="5"/>
        <v>36800</v>
      </c>
      <c r="J8" s="5">
        <f t="shared" si="5"/>
        <v>36800</v>
      </c>
      <c r="K8" s="5">
        <f t="shared" si="5"/>
        <v>36800</v>
      </c>
      <c r="L8" s="5">
        <f t="shared" si="5"/>
        <v>36800</v>
      </c>
      <c r="M8" s="5">
        <f t="shared" si="5"/>
        <v>36800</v>
      </c>
      <c r="N8" s="5">
        <f t="shared" si="3"/>
        <v>441600</v>
      </c>
    </row>
    <row r="9" spans="1:19" ht="18.600000000000001" x14ac:dyDescent="0.3">
      <c r="A9" s="1" t="s">
        <v>112</v>
      </c>
      <c r="B9" s="5">
        <f>B8*$Q$25</f>
        <v>5520</v>
      </c>
      <c r="C9" s="5">
        <f t="shared" ref="C9:M9" si="6">C8*$Q$25</f>
        <v>5520</v>
      </c>
      <c r="D9" s="5">
        <f t="shared" si="6"/>
        <v>5520</v>
      </c>
      <c r="E9" s="5">
        <f t="shared" si="6"/>
        <v>5520</v>
      </c>
      <c r="F9" s="5">
        <f t="shared" si="6"/>
        <v>5520</v>
      </c>
      <c r="G9" s="5">
        <f t="shared" si="6"/>
        <v>5520</v>
      </c>
      <c r="H9" s="5">
        <f t="shared" si="6"/>
        <v>5520</v>
      </c>
      <c r="I9" s="5">
        <f t="shared" si="6"/>
        <v>5520</v>
      </c>
      <c r="J9" s="5">
        <f t="shared" si="6"/>
        <v>5520</v>
      </c>
      <c r="K9" s="5">
        <f t="shared" si="6"/>
        <v>5520</v>
      </c>
      <c r="L9" s="5">
        <f t="shared" si="6"/>
        <v>5520</v>
      </c>
      <c r="M9" s="5">
        <f t="shared" si="6"/>
        <v>5520</v>
      </c>
      <c r="N9" s="5">
        <f t="shared" si="3"/>
        <v>66240</v>
      </c>
      <c r="P9" s="13" t="s">
        <v>22</v>
      </c>
      <c r="Q9" s="13" t="s">
        <v>114</v>
      </c>
    </row>
    <row r="10" spans="1:19" ht="15.6" x14ac:dyDescent="0.3">
      <c r="A10" s="1"/>
      <c r="B10" s="1"/>
      <c r="C10" s="1"/>
      <c r="D10" s="1"/>
      <c r="E10" s="1"/>
      <c r="F10" s="1"/>
      <c r="G10" s="1"/>
      <c r="H10" s="5"/>
      <c r="I10" s="1"/>
      <c r="J10" s="1"/>
      <c r="K10" s="1"/>
      <c r="L10" s="1"/>
      <c r="M10" s="1"/>
      <c r="N10" s="5"/>
      <c r="P10" s="1" t="s">
        <v>26</v>
      </c>
      <c r="Q10" s="5">
        <v>450</v>
      </c>
      <c r="S10" s="1" t="s">
        <v>39</v>
      </c>
    </row>
    <row r="11" spans="1:19" ht="18" x14ac:dyDescent="0.3">
      <c r="A11" s="2" t="s">
        <v>143</v>
      </c>
      <c r="B11" s="6">
        <f>SUM(B5:B9)</f>
        <v>117728</v>
      </c>
      <c r="C11" s="6">
        <f t="shared" ref="C11:M11" si="7">SUM(C5:C9)</f>
        <v>117728</v>
      </c>
      <c r="D11" s="6">
        <f t="shared" si="7"/>
        <v>117728</v>
      </c>
      <c r="E11" s="6">
        <f t="shared" si="7"/>
        <v>117728</v>
      </c>
      <c r="F11" s="6">
        <f t="shared" si="7"/>
        <v>117728</v>
      </c>
      <c r="G11" s="6">
        <f t="shared" si="7"/>
        <v>117728</v>
      </c>
      <c r="H11" s="6">
        <f t="shared" si="7"/>
        <v>117728</v>
      </c>
      <c r="I11" s="6">
        <f t="shared" si="7"/>
        <v>117728</v>
      </c>
      <c r="J11" s="6">
        <f t="shared" si="7"/>
        <v>117728</v>
      </c>
      <c r="K11" s="6">
        <f t="shared" si="7"/>
        <v>117728</v>
      </c>
      <c r="L11" s="6">
        <f t="shared" si="7"/>
        <v>117728</v>
      </c>
      <c r="M11" s="6">
        <f t="shared" si="7"/>
        <v>117728</v>
      </c>
      <c r="N11" s="6">
        <f t="shared" si="3"/>
        <v>1412736</v>
      </c>
      <c r="P11" s="1" t="s">
        <v>25</v>
      </c>
      <c r="Q11" s="14">
        <v>0.8</v>
      </c>
      <c r="S11" s="1" t="s">
        <v>45</v>
      </c>
    </row>
    <row r="12" spans="1:19" ht="15.6" x14ac:dyDescent="0.3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5"/>
      <c r="P12" s="1" t="s">
        <v>31</v>
      </c>
      <c r="Q12" s="14">
        <v>0.19</v>
      </c>
      <c r="S12" s="1" t="s">
        <v>46</v>
      </c>
    </row>
    <row r="13" spans="1:19" ht="15.6" x14ac:dyDescent="0.3">
      <c r="A13" s="2" t="s">
        <v>16</v>
      </c>
      <c r="B13" s="1"/>
      <c r="C13" s="1"/>
      <c r="D13" s="1"/>
      <c r="E13" s="1"/>
      <c r="F13" s="1"/>
      <c r="G13" s="1"/>
      <c r="H13" s="5"/>
      <c r="I13" s="1"/>
      <c r="J13" s="1"/>
      <c r="K13" s="1"/>
      <c r="L13" s="1"/>
      <c r="M13" s="1"/>
      <c r="N13" s="5"/>
      <c r="P13" s="1" t="s">
        <v>32</v>
      </c>
      <c r="Q13" s="1">
        <f>Q18*Q11</f>
        <v>3.2</v>
      </c>
      <c r="S13" s="1" t="s">
        <v>44</v>
      </c>
    </row>
    <row r="14" spans="1:19" ht="15.6" x14ac:dyDescent="0.3">
      <c r="A14" s="1" t="s">
        <v>17</v>
      </c>
      <c r="B14" s="8">
        <v>8953</v>
      </c>
      <c r="C14" s="8">
        <v>8953</v>
      </c>
      <c r="D14" s="8">
        <v>8953</v>
      </c>
      <c r="E14" s="8">
        <v>8953</v>
      </c>
      <c r="F14" s="8">
        <v>8953</v>
      </c>
      <c r="G14" s="8">
        <v>8953</v>
      </c>
      <c r="H14" s="8">
        <v>8953</v>
      </c>
      <c r="I14" s="8">
        <v>8953</v>
      </c>
      <c r="J14" s="8">
        <v>8953</v>
      </c>
      <c r="K14" s="8">
        <v>8953</v>
      </c>
      <c r="L14" s="8">
        <v>8953</v>
      </c>
      <c r="M14" s="8">
        <v>8953</v>
      </c>
      <c r="N14" s="5">
        <f t="shared" si="3"/>
        <v>107436</v>
      </c>
      <c r="P14" s="1" t="s">
        <v>33</v>
      </c>
      <c r="Q14" s="1">
        <f>Q18*Q17*Q11</f>
        <v>96</v>
      </c>
    </row>
    <row r="15" spans="1:19" ht="15.6" x14ac:dyDescent="0.3">
      <c r="A15" s="1" t="s">
        <v>18</v>
      </c>
      <c r="B15" s="8">
        <f>SUM(Q41:Q42)</f>
        <v>213</v>
      </c>
      <c r="C15" s="9">
        <f>SUM(Q38:Q42)</f>
        <v>1065</v>
      </c>
      <c r="D15" s="5">
        <f>SUM(Q41:Q42)</f>
        <v>213</v>
      </c>
      <c r="E15" s="5">
        <f>SUM(Q38:Q42)</f>
        <v>1065</v>
      </c>
      <c r="F15" s="5">
        <f>SUM(Q41:Q42)</f>
        <v>213</v>
      </c>
      <c r="G15" s="5">
        <f>SUM(Q38:Q42)</f>
        <v>1065</v>
      </c>
      <c r="H15" s="5">
        <f>SUM(Q41:Q42)</f>
        <v>213</v>
      </c>
      <c r="I15" s="5">
        <f>SUM(Q38:Q42)</f>
        <v>1065</v>
      </c>
      <c r="J15" s="5">
        <f>SUM(Q41:Q42)</f>
        <v>213</v>
      </c>
      <c r="K15" s="5">
        <f>SUM(Q38:Q42)</f>
        <v>1065</v>
      </c>
      <c r="L15" s="5">
        <f>SUM(Q41:Q42)</f>
        <v>213</v>
      </c>
      <c r="M15" s="5">
        <f>SUM(Q38:Q42)</f>
        <v>1065</v>
      </c>
      <c r="N15" s="5">
        <f t="shared" si="3"/>
        <v>7668</v>
      </c>
      <c r="P15" s="1" t="s">
        <v>34</v>
      </c>
      <c r="Q15" s="1">
        <f>Q19*Q13</f>
        <v>6.4</v>
      </c>
    </row>
    <row r="16" spans="1:19" ht="15.6" x14ac:dyDescent="0.3">
      <c r="A16" s="1" t="s">
        <v>19</v>
      </c>
      <c r="B16" s="5">
        <v>750</v>
      </c>
      <c r="C16" s="5">
        <v>750</v>
      </c>
      <c r="D16" s="5">
        <v>750</v>
      </c>
      <c r="E16" s="5">
        <v>750</v>
      </c>
      <c r="F16" s="5">
        <v>750</v>
      </c>
      <c r="G16" s="5">
        <v>750</v>
      </c>
      <c r="H16" s="5">
        <v>750</v>
      </c>
      <c r="I16" s="5">
        <v>750</v>
      </c>
      <c r="J16" s="5">
        <v>750</v>
      </c>
      <c r="K16" s="5">
        <v>750</v>
      </c>
      <c r="L16" s="5">
        <v>750</v>
      </c>
      <c r="M16" s="5">
        <v>750</v>
      </c>
      <c r="N16" s="5">
        <f t="shared" si="3"/>
        <v>9000</v>
      </c>
      <c r="P16" s="1" t="s">
        <v>35</v>
      </c>
      <c r="Q16" s="5">
        <v>125</v>
      </c>
    </row>
    <row r="17" spans="1:17" ht="15.6" x14ac:dyDescent="0.3">
      <c r="A17" s="1" t="s">
        <v>62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1">
        <v>7355</v>
      </c>
      <c r="N17" s="5">
        <f t="shared" si="3"/>
        <v>7355</v>
      </c>
      <c r="P17" s="1" t="s">
        <v>27</v>
      </c>
      <c r="Q17" s="1">
        <v>30</v>
      </c>
    </row>
    <row r="18" spans="1:17" ht="15.6" x14ac:dyDescent="0.3">
      <c r="A18" s="1" t="s">
        <v>5</v>
      </c>
      <c r="B18" s="5">
        <v>390</v>
      </c>
      <c r="C18" s="5">
        <v>390</v>
      </c>
      <c r="D18" s="5">
        <v>390</v>
      </c>
      <c r="E18" s="5">
        <v>390</v>
      </c>
      <c r="F18" s="5">
        <v>390</v>
      </c>
      <c r="G18" s="5">
        <v>390</v>
      </c>
      <c r="H18" s="5">
        <v>390</v>
      </c>
      <c r="I18" s="5">
        <v>390</v>
      </c>
      <c r="J18" s="5">
        <v>390</v>
      </c>
      <c r="K18" s="5">
        <v>390</v>
      </c>
      <c r="L18" s="5">
        <v>390</v>
      </c>
      <c r="M18" s="5">
        <v>390</v>
      </c>
      <c r="N18" s="5">
        <f t="shared" si="3"/>
        <v>4680</v>
      </c>
      <c r="P18" s="1" t="s">
        <v>28</v>
      </c>
      <c r="Q18" s="1">
        <v>4</v>
      </c>
    </row>
    <row r="19" spans="1:17" ht="15.6" x14ac:dyDescent="0.3">
      <c r="A19" s="1" t="s">
        <v>76</v>
      </c>
      <c r="B19" s="5">
        <f>$Q$46*$Q$44</f>
        <v>8400</v>
      </c>
      <c r="C19" s="5">
        <f t="shared" ref="C19:M19" si="8">$Q$46*$Q$44</f>
        <v>8400</v>
      </c>
      <c r="D19" s="5">
        <f t="shared" si="8"/>
        <v>8400</v>
      </c>
      <c r="E19" s="5">
        <f t="shared" si="8"/>
        <v>8400</v>
      </c>
      <c r="F19" s="5">
        <f t="shared" si="8"/>
        <v>8400</v>
      </c>
      <c r="G19" s="5">
        <f t="shared" si="8"/>
        <v>8400</v>
      </c>
      <c r="H19" s="5">
        <f t="shared" si="8"/>
        <v>8400</v>
      </c>
      <c r="I19" s="5">
        <f t="shared" si="8"/>
        <v>8400</v>
      </c>
      <c r="J19" s="5">
        <f t="shared" si="8"/>
        <v>8400</v>
      </c>
      <c r="K19" s="5">
        <f t="shared" si="8"/>
        <v>8400</v>
      </c>
      <c r="L19" s="5">
        <f t="shared" si="8"/>
        <v>8400</v>
      </c>
      <c r="M19" s="5">
        <f t="shared" si="8"/>
        <v>8400</v>
      </c>
      <c r="N19" s="5">
        <f t="shared" si="3"/>
        <v>100800</v>
      </c>
      <c r="P19" s="1" t="s">
        <v>29</v>
      </c>
      <c r="Q19" s="1">
        <v>2</v>
      </c>
    </row>
    <row r="20" spans="1:17" ht="15.6" x14ac:dyDescent="0.3">
      <c r="A20" s="1" t="s">
        <v>75</v>
      </c>
      <c r="B20" s="5">
        <f>$B$5*$Q$48</f>
        <v>6480</v>
      </c>
      <c r="C20" s="5">
        <f t="shared" ref="C20:M20" si="9">$B$5*$Q$48</f>
        <v>6480</v>
      </c>
      <c r="D20" s="5">
        <f t="shared" si="9"/>
        <v>6480</v>
      </c>
      <c r="E20" s="5">
        <f t="shared" si="9"/>
        <v>6480</v>
      </c>
      <c r="F20" s="5">
        <f t="shared" si="9"/>
        <v>6480</v>
      </c>
      <c r="G20" s="5">
        <f t="shared" si="9"/>
        <v>6480</v>
      </c>
      <c r="H20" s="5">
        <f t="shared" si="9"/>
        <v>6480</v>
      </c>
      <c r="I20" s="5">
        <f t="shared" si="9"/>
        <v>6480</v>
      </c>
      <c r="J20" s="5">
        <f t="shared" si="9"/>
        <v>6480</v>
      </c>
      <c r="K20" s="5">
        <f t="shared" si="9"/>
        <v>6480</v>
      </c>
      <c r="L20" s="5">
        <f t="shared" si="9"/>
        <v>6480</v>
      </c>
      <c r="M20" s="5">
        <f t="shared" si="9"/>
        <v>6480</v>
      </c>
      <c r="N20" s="5">
        <f t="shared" si="3"/>
        <v>77760</v>
      </c>
      <c r="P20" s="1" t="s">
        <v>36</v>
      </c>
      <c r="Q20" s="5">
        <f>Q15*Q16</f>
        <v>800</v>
      </c>
    </row>
    <row r="21" spans="1:17" ht="15.6" x14ac:dyDescent="0.3">
      <c r="A21" s="1" t="s">
        <v>20</v>
      </c>
      <c r="B21" s="5">
        <v>500</v>
      </c>
      <c r="C21" s="5">
        <v>500</v>
      </c>
      <c r="D21" s="5">
        <v>500</v>
      </c>
      <c r="E21" s="5">
        <v>500</v>
      </c>
      <c r="F21" s="5">
        <v>500</v>
      </c>
      <c r="G21" s="5">
        <v>500</v>
      </c>
      <c r="H21" s="5">
        <v>500</v>
      </c>
      <c r="I21" s="5">
        <v>500</v>
      </c>
      <c r="J21" s="5">
        <v>500</v>
      </c>
      <c r="K21" s="5">
        <v>500</v>
      </c>
      <c r="L21" s="5">
        <v>500</v>
      </c>
      <c r="M21" s="5">
        <v>500</v>
      </c>
      <c r="N21" s="5">
        <f t="shared" si="3"/>
        <v>6000</v>
      </c>
      <c r="P21" s="1" t="s">
        <v>30</v>
      </c>
      <c r="Q21" s="1">
        <v>3</v>
      </c>
    </row>
    <row r="22" spans="1:17" ht="15.6" x14ac:dyDescent="0.3">
      <c r="A22" s="1" t="s">
        <v>68</v>
      </c>
      <c r="B22" s="5">
        <f>B8*$Q$49</f>
        <v>14352</v>
      </c>
      <c r="C22" s="5">
        <f t="shared" ref="C22:M22" si="10">C8*$Q$49</f>
        <v>14352</v>
      </c>
      <c r="D22" s="5">
        <f t="shared" si="10"/>
        <v>14352</v>
      </c>
      <c r="E22" s="5">
        <f t="shared" si="10"/>
        <v>14352</v>
      </c>
      <c r="F22" s="5">
        <f t="shared" si="10"/>
        <v>14352</v>
      </c>
      <c r="G22" s="5">
        <f t="shared" si="10"/>
        <v>14352</v>
      </c>
      <c r="H22" s="5">
        <f t="shared" si="10"/>
        <v>14352</v>
      </c>
      <c r="I22" s="5">
        <f t="shared" si="10"/>
        <v>14352</v>
      </c>
      <c r="J22" s="5">
        <f t="shared" si="10"/>
        <v>14352</v>
      </c>
      <c r="K22" s="5">
        <f t="shared" si="10"/>
        <v>14352</v>
      </c>
      <c r="L22" s="5">
        <f t="shared" si="10"/>
        <v>14352</v>
      </c>
      <c r="M22" s="5">
        <f t="shared" si="10"/>
        <v>14352</v>
      </c>
      <c r="N22" s="5">
        <f t="shared" si="3"/>
        <v>172224</v>
      </c>
      <c r="P22" s="1" t="s">
        <v>37</v>
      </c>
      <c r="Q22" s="1">
        <f>Q14/Q21</f>
        <v>32</v>
      </c>
    </row>
    <row r="23" spans="1:17" ht="15.6" x14ac:dyDescent="0.3">
      <c r="A23" s="1" t="s">
        <v>71</v>
      </c>
      <c r="B23" s="5">
        <f>$Q$52*$Q$51</f>
        <v>3500</v>
      </c>
      <c r="C23" s="5">
        <f t="shared" ref="C23:M23" si="11">$Q$52*$Q$51</f>
        <v>3500</v>
      </c>
      <c r="D23" s="5">
        <f t="shared" si="11"/>
        <v>3500</v>
      </c>
      <c r="E23" s="5">
        <f t="shared" si="11"/>
        <v>3500</v>
      </c>
      <c r="F23" s="5">
        <f t="shared" si="11"/>
        <v>3500</v>
      </c>
      <c r="G23" s="5">
        <f t="shared" si="11"/>
        <v>3500</v>
      </c>
      <c r="H23" s="5">
        <f t="shared" si="11"/>
        <v>3500</v>
      </c>
      <c r="I23" s="5">
        <f t="shared" si="11"/>
        <v>3500</v>
      </c>
      <c r="J23" s="5">
        <f t="shared" si="11"/>
        <v>3500</v>
      </c>
      <c r="K23" s="5">
        <f t="shared" si="11"/>
        <v>3500</v>
      </c>
      <c r="L23" s="5">
        <f t="shared" si="11"/>
        <v>3500</v>
      </c>
      <c r="M23" s="5">
        <f t="shared" si="11"/>
        <v>3500</v>
      </c>
      <c r="N23" s="5">
        <f t="shared" si="3"/>
        <v>42000</v>
      </c>
      <c r="P23" s="1" t="s">
        <v>38</v>
      </c>
      <c r="Q23" s="1">
        <f>Q22*Q19</f>
        <v>64</v>
      </c>
    </row>
    <row r="24" spans="1:17" ht="15.6" x14ac:dyDescent="0.3">
      <c r="A24" s="1"/>
      <c r="B24" s="11"/>
      <c r="C24" s="1"/>
      <c r="D24" s="1"/>
      <c r="E24" s="1"/>
      <c r="F24" s="1"/>
      <c r="G24" s="1"/>
      <c r="H24" s="5"/>
      <c r="I24" s="1"/>
      <c r="J24" s="1"/>
      <c r="K24" s="1"/>
      <c r="L24" s="1"/>
      <c r="M24" s="1"/>
      <c r="N24" s="5"/>
      <c r="P24" s="1" t="s">
        <v>40</v>
      </c>
      <c r="Q24" s="5">
        <v>575</v>
      </c>
    </row>
    <row r="25" spans="1:17" ht="15.6" x14ac:dyDescent="0.3">
      <c r="A25" s="2" t="s">
        <v>84</v>
      </c>
      <c r="B25" s="12">
        <f>SUM(B14:B23)</f>
        <v>43538</v>
      </c>
      <c r="C25" s="12">
        <f t="shared" ref="C25:F25" si="12">SUM(C14:C23)</f>
        <v>44390</v>
      </c>
      <c r="D25" s="12">
        <f t="shared" si="12"/>
        <v>43538</v>
      </c>
      <c r="E25" s="12">
        <f t="shared" si="12"/>
        <v>44390</v>
      </c>
      <c r="F25" s="12">
        <f t="shared" si="12"/>
        <v>43538</v>
      </c>
      <c r="G25" s="12">
        <f>SUM(G14:G23)</f>
        <v>44390</v>
      </c>
      <c r="H25" s="12">
        <f t="shared" ref="H25:M25" si="13">SUM(H14:H23)</f>
        <v>43538</v>
      </c>
      <c r="I25" s="12">
        <f t="shared" si="13"/>
        <v>44390</v>
      </c>
      <c r="J25" s="12">
        <f t="shared" si="13"/>
        <v>43538</v>
      </c>
      <c r="K25" s="12">
        <f t="shared" si="13"/>
        <v>44390</v>
      </c>
      <c r="L25" s="12">
        <f t="shared" si="13"/>
        <v>43538</v>
      </c>
      <c r="M25" s="12">
        <f t="shared" si="13"/>
        <v>51745</v>
      </c>
      <c r="N25" s="6">
        <f t="shared" si="3"/>
        <v>534923</v>
      </c>
      <c r="P25" s="1" t="s">
        <v>41</v>
      </c>
      <c r="Q25" s="14">
        <v>0.15</v>
      </c>
    </row>
    <row r="26" spans="1:17" ht="15.6" x14ac:dyDescent="0.3">
      <c r="A26" s="1"/>
      <c r="B26" s="1"/>
      <c r="C26" s="1"/>
      <c r="D26" s="1"/>
      <c r="E26" s="1"/>
      <c r="F26" s="1"/>
      <c r="G26" s="1"/>
      <c r="H26" s="5"/>
      <c r="I26" s="1"/>
      <c r="J26" s="1"/>
      <c r="K26" s="1"/>
      <c r="L26" s="1"/>
      <c r="M26" s="1"/>
      <c r="N26" s="5"/>
      <c r="P26" s="1"/>
      <c r="Q26" s="1"/>
    </row>
    <row r="27" spans="1:17" ht="15.6" x14ac:dyDescent="0.3">
      <c r="A27" s="1" t="s">
        <v>85</v>
      </c>
      <c r="B27" s="8">
        <f>B25</f>
        <v>43538</v>
      </c>
      <c r="C27" s="8">
        <f t="shared" ref="C27:N27" si="14">C25</f>
        <v>44390</v>
      </c>
      <c r="D27" s="8">
        <f t="shared" si="14"/>
        <v>43538</v>
      </c>
      <c r="E27" s="8">
        <f t="shared" si="14"/>
        <v>44390</v>
      </c>
      <c r="F27" s="8">
        <f t="shared" si="14"/>
        <v>43538</v>
      </c>
      <c r="G27" s="8">
        <f t="shared" si="14"/>
        <v>44390</v>
      </c>
      <c r="H27" s="8">
        <f t="shared" si="14"/>
        <v>43538</v>
      </c>
      <c r="I27" s="8">
        <f t="shared" si="14"/>
        <v>44390</v>
      </c>
      <c r="J27" s="8">
        <f t="shared" si="14"/>
        <v>43538</v>
      </c>
      <c r="K27" s="8">
        <f t="shared" si="14"/>
        <v>44390</v>
      </c>
      <c r="L27" s="8">
        <f t="shared" si="14"/>
        <v>43538</v>
      </c>
      <c r="M27" s="8">
        <f t="shared" si="14"/>
        <v>51745</v>
      </c>
      <c r="N27" s="8">
        <f t="shared" si="14"/>
        <v>534923</v>
      </c>
      <c r="P27" s="1" t="s">
        <v>47</v>
      </c>
      <c r="Q27" s="5">
        <v>1650000</v>
      </c>
    </row>
    <row r="28" spans="1:17" ht="15.6" x14ac:dyDescent="0.3">
      <c r="A28" s="1" t="s">
        <v>86</v>
      </c>
      <c r="B28" s="5">
        <f>B11</f>
        <v>117728</v>
      </c>
      <c r="C28" s="5">
        <f t="shared" ref="C28:N28" si="15">C11</f>
        <v>117728</v>
      </c>
      <c r="D28" s="5">
        <f t="shared" si="15"/>
        <v>117728</v>
      </c>
      <c r="E28" s="5">
        <f t="shared" si="15"/>
        <v>117728</v>
      </c>
      <c r="F28" s="5">
        <f t="shared" si="15"/>
        <v>117728</v>
      </c>
      <c r="G28" s="5">
        <f t="shared" si="15"/>
        <v>117728</v>
      </c>
      <c r="H28" s="5">
        <f t="shared" si="15"/>
        <v>117728</v>
      </c>
      <c r="I28" s="5">
        <f t="shared" si="15"/>
        <v>117728</v>
      </c>
      <c r="J28" s="5">
        <f t="shared" si="15"/>
        <v>117728</v>
      </c>
      <c r="K28" s="5">
        <f t="shared" si="15"/>
        <v>117728</v>
      </c>
      <c r="L28" s="5">
        <f t="shared" si="15"/>
        <v>117728</v>
      </c>
      <c r="M28" s="5">
        <f t="shared" si="15"/>
        <v>117728</v>
      </c>
      <c r="N28" s="5">
        <f t="shared" si="15"/>
        <v>1412736</v>
      </c>
      <c r="P28" s="1" t="s">
        <v>48</v>
      </c>
      <c r="Q28" s="5">
        <v>82500</v>
      </c>
    </row>
    <row r="29" spans="1:17" ht="15.6" x14ac:dyDescent="0.3">
      <c r="A29" s="2" t="s">
        <v>87</v>
      </c>
      <c r="B29" s="6">
        <f>B28-B27</f>
        <v>74190</v>
      </c>
      <c r="C29" s="6">
        <f t="shared" ref="C29:N29" si="16">C28-C27</f>
        <v>73338</v>
      </c>
      <c r="D29" s="6">
        <f t="shared" si="16"/>
        <v>74190</v>
      </c>
      <c r="E29" s="6">
        <f t="shared" si="16"/>
        <v>73338</v>
      </c>
      <c r="F29" s="6">
        <f t="shared" si="16"/>
        <v>74190</v>
      </c>
      <c r="G29" s="6">
        <f t="shared" si="16"/>
        <v>73338</v>
      </c>
      <c r="H29" s="6">
        <f t="shared" si="16"/>
        <v>74190</v>
      </c>
      <c r="I29" s="6">
        <f t="shared" si="16"/>
        <v>73338</v>
      </c>
      <c r="J29" s="6">
        <f t="shared" si="16"/>
        <v>74190</v>
      </c>
      <c r="K29" s="6">
        <f t="shared" si="16"/>
        <v>73338</v>
      </c>
      <c r="L29" s="6">
        <f t="shared" si="16"/>
        <v>74190</v>
      </c>
      <c r="M29" s="6">
        <f t="shared" si="16"/>
        <v>65983</v>
      </c>
      <c r="N29" s="6">
        <f t="shared" si="16"/>
        <v>877813</v>
      </c>
      <c r="P29" s="1" t="s">
        <v>49</v>
      </c>
      <c r="Q29" s="1">
        <v>5</v>
      </c>
    </row>
    <row r="30" spans="1:17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P30" s="1" t="s">
        <v>50</v>
      </c>
      <c r="Q30" s="15">
        <v>4.5400000000000003E-2</v>
      </c>
    </row>
    <row r="31" spans="1:17" ht="15.6" x14ac:dyDescent="0.3">
      <c r="A31" s="2" t="s">
        <v>91</v>
      </c>
      <c r="B31" s="6">
        <f>B3-B27</f>
        <v>472780</v>
      </c>
      <c r="C31" s="6">
        <f t="shared" ref="C31:M31" si="17">C3-C27</f>
        <v>502580</v>
      </c>
      <c r="D31" s="6">
        <f t="shared" si="17"/>
        <v>532380</v>
      </c>
      <c r="E31" s="6">
        <f t="shared" si="17"/>
        <v>562180</v>
      </c>
      <c r="F31" s="6">
        <f t="shared" si="17"/>
        <v>591980</v>
      </c>
      <c r="G31" s="6">
        <f t="shared" si="17"/>
        <v>621780</v>
      </c>
      <c r="H31" s="6">
        <f t="shared" si="17"/>
        <v>651580</v>
      </c>
      <c r="I31" s="6">
        <f t="shared" si="17"/>
        <v>681380</v>
      </c>
      <c r="J31" s="6">
        <f t="shared" si="17"/>
        <v>711180</v>
      </c>
      <c r="K31" s="6">
        <f t="shared" si="17"/>
        <v>740980</v>
      </c>
      <c r="L31" s="6">
        <f t="shared" si="17"/>
        <v>770780</v>
      </c>
      <c r="M31" s="6">
        <f t="shared" si="17"/>
        <v>793225</v>
      </c>
      <c r="N31" s="6">
        <f>M31</f>
        <v>793225</v>
      </c>
      <c r="P31" s="1" t="s">
        <v>51</v>
      </c>
      <c r="Q31" s="1" t="s">
        <v>52</v>
      </c>
    </row>
    <row r="32" spans="1:17" ht="15.6" x14ac:dyDescent="0.3">
      <c r="P32" s="1" t="s">
        <v>53</v>
      </c>
      <c r="Q32" s="1">
        <v>25</v>
      </c>
    </row>
    <row r="33" spans="16:17" ht="15.6" x14ac:dyDescent="0.3">
      <c r="P33" s="1" t="s">
        <v>54</v>
      </c>
      <c r="Q33" s="5">
        <f>Q27-Q28+Q34</f>
        <v>1604200</v>
      </c>
    </row>
    <row r="34" spans="16:17" ht="15.6" x14ac:dyDescent="0.3">
      <c r="P34" s="1" t="s">
        <v>55</v>
      </c>
      <c r="Q34" s="5">
        <v>36700</v>
      </c>
    </row>
    <row r="35" spans="16:17" ht="15.6" x14ac:dyDescent="0.3">
      <c r="P35" s="1" t="s">
        <v>56</v>
      </c>
      <c r="Q35" s="1">
        <v>12</v>
      </c>
    </row>
    <row r="36" spans="16:17" ht="15.6" x14ac:dyDescent="0.3">
      <c r="P36" s="1"/>
      <c r="Q36" s="1"/>
    </row>
    <row r="37" spans="16:17" ht="15.6" x14ac:dyDescent="0.3">
      <c r="P37" s="1"/>
      <c r="Q37" s="1"/>
    </row>
    <row r="38" spans="16:17" ht="15.6" x14ac:dyDescent="0.3">
      <c r="P38" s="1" t="s">
        <v>58</v>
      </c>
      <c r="Q38" s="5">
        <f>160*2</f>
        <v>320</v>
      </c>
    </row>
    <row r="39" spans="16:17" ht="15.6" x14ac:dyDescent="0.3">
      <c r="P39" s="1" t="s">
        <v>57</v>
      </c>
      <c r="Q39" s="5">
        <f>2*116</f>
        <v>232</v>
      </c>
    </row>
    <row r="40" spans="16:17" ht="15.6" x14ac:dyDescent="0.3">
      <c r="P40" s="1" t="s">
        <v>59</v>
      </c>
      <c r="Q40" s="5">
        <f>150*2</f>
        <v>300</v>
      </c>
    </row>
    <row r="41" spans="16:17" ht="15.6" x14ac:dyDescent="0.3">
      <c r="P41" s="1" t="s">
        <v>60</v>
      </c>
      <c r="Q41" s="5">
        <v>190</v>
      </c>
    </row>
    <row r="42" spans="16:17" ht="15.6" x14ac:dyDescent="0.3">
      <c r="P42" s="1" t="s">
        <v>61</v>
      </c>
      <c r="Q42" s="5">
        <v>23</v>
      </c>
    </row>
    <row r="43" spans="16:17" ht="15.6" x14ac:dyDescent="0.3">
      <c r="P43" s="1"/>
      <c r="Q43" s="1"/>
    </row>
    <row r="44" spans="16:17" ht="15.6" x14ac:dyDescent="0.3">
      <c r="P44" s="1" t="s">
        <v>63</v>
      </c>
      <c r="Q44" s="1">
        <f>Q15*Q17</f>
        <v>192</v>
      </c>
    </row>
    <row r="45" spans="16:17" ht="15.6" x14ac:dyDescent="0.3">
      <c r="P45" s="1" t="s">
        <v>64</v>
      </c>
      <c r="Q45" s="14">
        <v>0.35</v>
      </c>
    </row>
    <row r="46" spans="16:17" ht="15.6" x14ac:dyDescent="0.3">
      <c r="P46" s="1" t="s">
        <v>65</v>
      </c>
      <c r="Q46" s="10">
        <f>Q45*Q16</f>
        <v>43.75</v>
      </c>
    </row>
    <row r="47" spans="16:17" ht="15.6" x14ac:dyDescent="0.3">
      <c r="P47" s="1"/>
      <c r="Q47" s="1"/>
    </row>
    <row r="48" spans="16:17" ht="15.6" x14ac:dyDescent="0.3">
      <c r="P48" s="1" t="s">
        <v>66</v>
      </c>
      <c r="Q48" s="14">
        <v>0.15</v>
      </c>
    </row>
    <row r="49" spans="16:17" ht="15.6" x14ac:dyDescent="0.3">
      <c r="P49" s="1" t="s">
        <v>67</v>
      </c>
      <c r="Q49" s="14">
        <v>0.39</v>
      </c>
    </row>
    <row r="50" spans="16:17" ht="15.6" x14ac:dyDescent="0.3">
      <c r="P50" s="1" t="s">
        <v>70</v>
      </c>
      <c r="Q50" s="5">
        <f>PMT($Q$30/$Q$35,$Q$32*$Q$35,$Q$33)</f>
        <v>-8953.1256481184464</v>
      </c>
    </row>
    <row r="51" spans="16:17" ht="15.6" x14ac:dyDescent="0.3">
      <c r="P51" s="1" t="s">
        <v>72</v>
      </c>
      <c r="Q51" s="5">
        <v>3500</v>
      </c>
    </row>
    <row r="52" spans="16:17" ht="15.6" x14ac:dyDescent="0.3">
      <c r="P52" s="1" t="s">
        <v>73</v>
      </c>
      <c r="Q52" s="1">
        <v>1</v>
      </c>
    </row>
    <row r="53" spans="16:17" ht="15.6" x14ac:dyDescent="0.3">
      <c r="P53" s="1" t="s">
        <v>74</v>
      </c>
      <c r="Q53" s="14">
        <v>0.16</v>
      </c>
    </row>
  </sheetData>
  <mergeCells count="1">
    <mergeCell ref="A1:N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E42C-999D-43F8-B269-4B597AC65332}">
  <dimension ref="A1:F19"/>
  <sheetViews>
    <sheetView workbookViewId="0">
      <selection activeCell="A2" sqref="A2:F2"/>
    </sheetView>
  </sheetViews>
  <sheetFormatPr defaultRowHeight="14.4" x14ac:dyDescent="0.3"/>
  <cols>
    <col min="1" max="1" width="25.21875" bestFit="1" customWidth="1"/>
    <col min="2" max="2" width="15.77734375" bestFit="1" customWidth="1"/>
    <col min="3" max="3" width="16" bestFit="1" customWidth="1"/>
    <col min="4" max="6" width="11" bestFit="1" customWidth="1"/>
  </cols>
  <sheetData>
    <row r="1" spans="1:6" ht="22.8" x14ac:dyDescent="0.4">
      <c r="A1" s="25" t="s">
        <v>139</v>
      </c>
      <c r="B1" s="25"/>
      <c r="C1" s="25"/>
      <c r="D1" s="25"/>
      <c r="E1" s="25"/>
      <c r="F1" s="25"/>
    </row>
    <row r="2" spans="1:6" ht="15.6" x14ac:dyDescent="0.3">
      <c r="A2" s="2" t="s">
        <v>140</v>
      </c>
      <c r="B2" s="2" t="s">
        <v>141</v>
      </c>
      <c r="C2" s="2" t="s">
        <v>142</v>
      </c>
      <c r="D2" s="19" t="s">
        <v>110</v>
      </c>
      <c r="E2" s="19" t="s">
        <v>126</v>
      </c>
      <c r="F2" s="19" t="s">
        <v>138</v>
      </c>
    </row>
    <row r="3" spans="1:6" s="17" customFormat="1" ht="15.6" x14ac:dyDescent="0.3">
      <c r="A3" s="2" t="s">
        <v>92</v>
      </c>
      <c r="B3" s="2"/>
      <c r="C3" s="2"/>
      <c r="D3" s="6"/>
      <c r="E3" s="6"/>
      <c r="F3" s="6"/>
    </row>
    <row r="4" spans="1:6" ht="15.6" x14ac:dyDescent="0.3">
      <c r="A4" s="1"/>
      <c r="B4" s="1" t="s">
        <v>93</v>
      </c>
      <c r="C4" s="1"/>
      <c r="D4" s="5"/>
      <c r="E4" s="5"/>
      <c r="F4" s="5"/>
    </row>
    <row r="5" spans="1:6" ht="15.6" x14ac:dyDescent="0.3">
      <c r="A5" s="1"/>
      <c r="B5" s="1"/>
      <c r="C5" s="1" t="s">
        <v>94</v>
      </c>
      <c r="D5" s="5">
        <f>'Cash Flow Year 1'!H31</f>
        <v>124299</v>
      </c>
      <c r="E5" s="5">
        <f>'Cash Flow Year 2'!M31</f>
        <v>454303</v>
      </c>
      <c r="F5" s="5">
        <f>'Cash Flow Year 3'!M31</f>
        <v>793225</v>
      </c>
    </row>
    <row r="6" spans="1:6" ht="15.6" x14ac:dyDescent="0.3">
      <c r="A6" s="2" t="s">
        <v>95</v>
      </c>
      <c r="B6" s="2"/>
      <c r="C6" s="2"/>
      <c r="D6" s="6">
        <f>D5</f>
        <v>124299</v>
      </c>
      <c r="E6" s="6">
        <f>E5</f>
        <v>454303</v>
      </c>
      <c r="F6" s="6">
        <f>F5</f>
        <v>793225</v>
      </c>
    </row>
    <row r="7" spans="1:6" ht="15.6" x14ac:dyDescent="0.3">
      <c r="A7" s="1"/>
      <c r="B7" s="1"/>
      <c r="C7" s="1"/>
      <c r="D7" s="5"/>
      <c r="E7" s="5"/>
      <c r="F7" s="5"/>
    </row>
    <row r="8" spans="1:6" ht="15.6" x14ac:dyDescent="0.3">
      <c r="A8" s="1"/>
      <c r="B8" s="1" t="s">
        <v>96</v>
      </c>
      <c r="C8" s="1"/>
      <c r="D8" s="5">
        <f>Startup!B13</f>
        <v>110350</v>
      </c>
      <c r="E8" s="5">
        <f>D8</f>
        <v>110350</v>
      </c>
      <c r="F8" s="5">
        <f>E8</f>
        <v>110350</v>
      </c>
    </row>
    <row r="9" spans="1:6" ht="15.6" x14ac:dyDescent="0.3">
      <c r="A9" s="2" t="s">
        <v>97</v>
      </c>
      <c r="B9" s="2"/>
      <c r="C9" s="2"/>
      <c r="D9" s="6">
        <f>D8</f>
        <v>110350</v>
      </c>
      <c r="E9" s="6">
        <f>D9</f>
        <v>110350</v>
      </c>
      <c r="F9" s="6">
        <f>E9</f>
        <v>110350</v>
      </c>
    </row>
    <row r="10" spans="1:6" ht="15.6" x14ac:dyDescent="0.3">
      <c r="A10" s="1"/>
      <c r="B10" s="1"/>
      <c r="C10" s="1"/>
      <c r="D10" s="5"/>
      <c r="E10" s="5"/>
      <c r="F10" s="5"/>
    </row>
    <row r="11" spans="1:6" ht="15.6" x14ac:dyDescent="0.3">
      <c r="A11" s="1"/>
      <c r="B11" s="1" t="s">
        <v>98</v>
      </c>
      <c r="C11" s="1"/>
      <c r="D11" s="5"/>
      <c r="E11" s="5"/>
      <c r="F11" s="5"/>
    </row>
    <row r="12" spans="1:6" ht="15.6" x14ac:dyDescent="0.3">
      <c r="A12" s="1"/>
      <c r="B12" s="1"/>
      <c r="C12" s="1" t="s">
        <v>101</v>
      </c>
      <c r="D12" s="5">
        <f>'Income Year 1'!N26</f>
        <v>1650000</v>
      </c>
      <c r="E12" s="5">
        <f>D12</f>
        <v>1650000</v>
      </c>
      <c r="F12" s="5">
        <f>E12</f>
        <v>1650000</v>
      </c>
    </row>
    <row r="13" spans="1:6" ht="15.6" x14ac:dyDescent="0.3">
      <c r="A13" s="1"/>
      <c r="B13" s="1"/>
      <c r="C13" s="1"/>
      <c r="D13" s="5"/>
      <c r="E13" s="5"/>
      <c r="F13" s="5"/>
    </row>
    <row r="14" spans="1:6" ht="15.6" x14ac:dyDescent="0.3">
      <c r="A14" s="2" t="s">
        <v>99</v>
      </c>
      <c r="B14" s="2"/>
      <c r="C14" s="2"/>
      <c r="D14" s="6">
        <f>SUM(D5+D8+D12)</f>
        <v>1884649</v>
      </c>
      <c r="E14" s="6">
        <f>SUM(E5+E8+E12)</f>
        <v>2214653</v>
      </c>
      <c r="F14" s="6">
        <f>F5+F8+F12</f>
        <v>2553575</v>
      </c>
    </row>
    <row r="15" spans="1:6" ht="15.6" x14ac:dyDescent="0.3">
      <c r="A15" s="1"/>
      <c r="B15" s="1"/>
      <c r="C15" s="1"/>
      <c r="D15" s="5"/>
      <c r="E15" s="5"/>
      <c r="F15" s="5"/>
    </row>
    <row r="16" spans="1:6" ht="15.6" x14ac:dyDescent="0.3">
      <c r="A16" s="2" t="s">
        <v>103</v>
      </c>
      <c r="B16" s="1"/>
      <c r="C16" s="1"/>
      <c r="D16" s="5"/>
      <c r="E16" s="5"/>
      <c r="F16" s="5"/>
    </row>
    <row r="17" spans="1:6" ht="15.6" x14ac:dyDescent="0.3">
      <c r="A17" s="1"/>
      <c r="B17" s="1" t="s">
        <v>100</v>
      </c>
      <c r="C17" s="1"/>
      <c r="D17" s="5">
        <f>D12-'Income Year 1'!H13</f>
        <v>1596282</v>
      </c>
      <c r="E17" s="5">
        <f>D17-'Income Year 2'!N13</f>
        <v>1488846</v>
      </c>
      <c r="F17" s="5">
        <f>E17-'Income Year 3'!N13</f>
        <v>1381410</v>
      </c>
    </row>
    <row r="18" spans="1:6" ht="15.6" x14ac:dyDescent="0.3">
      <c r="A18" s="1"/>
      <c r="B18" s="1" t="s">
        <v>102</v>
      </c>
      <c r="C18" s="1"/>
      <c r="D18" s="5">
        <f>D5+D8+D12-D17</f>
        <v>288367</v>
      </c>
      <c r="E18" s="5">
        <f>E14-E17</f>
        <v>725807</v>
      </c>
      <c r="F18" s="5">
        <f>F14-F17</f>
        <v>1172165</v>
      </c>
    </row>
    <row r="19" spans="1:6" ht="15.6" x14ac:dyDescent="0.3">
      <c r="A19" s="2" t="s">
        <v>104</v>
      </c>
      <c r="B19" s="2"/>
      <c r="C19" s="2"/>
      <c r="D19" s="6">
        <f>SUM(D17:D18)</f>
        <v>1884649</v>
      </c>
      <c r="E19" s="6">
        <f>SUM(E17:E18)</f>
        <v>2214653</v>
      </c>
      <c r="F19" s="6">
        <f>SUM(F17:F18)</f>
        <v>2553575</v>
      </c>
    </row>
  </sheetData>
  <mergeCells count="1">
    <mergeCell ref="A1:F1"/>
  </mergeCells>
  <phoneticPr fontId="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Startup</vt:lpstr>
      <vt:lpstr>Income Year 1</vt:lpstr>
      <vt:lpstr>Income Year 2</vt:lpstr>
      <vt:lpstr>Income Year 3</vt:lpstr>
      <vt:lpstr>Cash Flow Year 1</vt:lpstr>
      <vt:lpstr>Cash Flow Year 2</vt:lpstr>
      <vt:lpstr>Cash Flow Year 3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K S</dc:creator>
  <cp:lastModifiedBy>Sandeep K S</cp:lastModifiedBy>
  <dcterms:created xsi:type="dcterms:W3CDTF">2025-11-05T17:29:02Z</dcterms:created>
  <dcterms:modified xsi:type="dcterms:W3CDTF">2025-11-19T19:40:43Z</dcterms:modified>
</cp:coreProperties>
</file>